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720" windowHeight="7320" activeTab="0"/>
  </bookViews>
  <sheets>
    <sheet name="Sammendrag" sheetId="1" r:id="rId1"/>
    <sheet name="Ekowell" sheetId="2" r:id="rId2"/>
    <sheet name="Thermia" sheetId="3" r:id="rId3"/>
    <sheet name="AlphaInnotec" sheetId="4" r:id="rId4"/>
    <sheet name="CTC" sheetId="5" r:id="rId5"/>
  </sheets>
  <definedNames>
    <definedName name="csDesignMode">1</definedName>
    <definedName name="_xlnm.Print_Area" localSheetId="3">'AlphaInnotec'!$A$1:$V$47</definedName>
    <definedName name="_xlnm.Print_Area" localSheetId="4">'CTC'!$A$1:$V$47</definedName>
    <definedName name="_xlnm.Print_Area" localSheetId="1">'Ekowell'!$A$1:$V$47</definedName>
    <definedName name="_xlnm.Print_Area" localSheetId="0">'Sammendrag'!$A$1:$O$39</definedName>
    <definedName name="_xlnm.Print_Area" localSheetId="2">'Thermia'!$A$1:$V$47</definedName>
  </definedNames>
  <calcPr fullCalcOnLoad="1"/>
</workbook>
</file>

<file path=xl/comments1.xml><?xml version="1.0" encoding="utf-8"?>
<comments xmlns="http://schemas.openxmlformats.org/spreadsheetml/2006/main">
  <authors>
    <author>Forfatter</author>
  </authors>
  <commentList>
    <comment ref="B17" authorId="0">
      <text>
        <r>
          <rPr>
            <sz val="9"/>
            <rFont val="Tahoma"/>
            <family val="2"/>
          </rPr>
          <t>Faktisk besparelse basert på avgitt effekt sammenlignet med tilsvarende oppvarming med elektriske kilder. Kostnad for anlegg er innregnet.
Negativt fortegn for å angi inntekt.</t>
        </r>
      </text>
    </comment>
  </commentList>
</comments>
</file>

<file path=xl/sharedStrings.xml><?xml version="1.0" encoding="utf-8"?>
<sst xmlns="http://schemas.openxmlformats.org/spreadsheetml/2006/main" count="296" uniqueCount="63">
  <si>
    <t>År 1</t>
  </si>
  <si>
    <t>År 2</t>
  </si>
  <si>
    <t>År 3</t>
  </si>
  <si>
    <t>År 4</t>
  </si>
  <si>
    <t>År 5</t>
  </si>
  <si>
    <t>År 6</t>
  </si>
  <si>
    <t>År 7</t>
  </si>
  <si>
    <t>År 8</t>
  </si>
  <si>
    <t>År 9</t>
  </si>
  <si>
    <t>År 10</t>
  </si>
  <si>
    <t>År 11</t>
  </si>
  <si>
    <t>År 12</t>
  </si>
  <si>
    <t>År 13</t>
  </si>
  <si>
    <t>År 14</t>
  </si>
  <si>
    <t>År 15</t>
  </si>
  <si>
    <t>År 16</t>
  </si>
  <si>
    <t>År 17</t>
  </si>
  <si>
    <t>År 18</t>
  </si>
  <si>
    <t>År 19</t>
  </si>
  <si>
    <t>År 20</t>
  </si>
  <si>
    <t>Årlige renter</t>
  </si>
  <si>
    <t>Avskrivning Borehull</t>
  </si>
  <si>
    <t>Avskrivning Anlegg</t>
  </si>
  <si>
    <t>Årlig vedlikehold (stipulert)</t>
  </si>
  <si>
    <t>Årlig besparelse vs el. Fyring</t>
  </si>
  <si>
    <t>Års-COP</t>
  </si>
  <si>
    <t>Årskost anlegg+pumpeforbruk</t>
  </si>
  <si>
    <t>Avskrivning av pumpe over 20 år og borehull over 50 år</t>
  </si>
  <si>
    <t>Årskost Anlegg, finans og strøm</t>
  </si>
  <si>
    <t>Ekowell 12Kw</t>
  </si>
  <si>
    <t>Thermia Diplomat Optimum G2 10Kw</t>
  </si>
  <si>
    <t xml:space="preserve">Alpha-InnoTec SWC100H </t>
  </si>
  <si>
    <t>Strømpris fra leverandør</t>
  </si>
  <si>
    <t>Årskost pumpedrift (strøm)</t>
  </si>
  <si>
    <t>Uten avskrivningskostnad</t>
  </si>
  <si>
    <t>Årlig kostnad for anlegg</t>
  </si>
  <si>
    <t>Totaler</t>
  </si>
  <si>
    <t>Alle nypriser er oppgitt som pris for pumpe ferdig installert.</t>
  </si>
  <si>
    <t>Periodetotal</t>
  </si>
  <si>
    <t>Sammendrag av sammenligning av væske-vann varmepumper</t>
  </si>
  <si>
    <t>Se produsentflikene for detaljer</t>
  </si>
  <si>
    <t>Årlig effektavgivelse kW/t</t>
  </si>
  <si>
    <t>Forbruk VP/år kW/t</t>
  </si>
  <si>
    <t>Felt markert i grønt kan endres</t>
  </si>
  <si>
    <t>Alpha Innotec 10kW, nypris kr 145.000,-</t>
  </si>
  <si>
    <t>Thermia Diplomat Opt. G2 10kW, nypris kr 158.000,-</t>
  </si>
  <si>
    <t>Borehull: 200 meter, med unntak av Ekowell: 230 meter</t>
  </si>
  <si>
    <t>Års-COP er basert på oppgitte tall fra leverandør.</t>
  </si>
  <si>
    <t>Ekowell 12kW, nypris kr 175.000,-</t>
  </si>
  <si>
    <t>Pris pr kW/t avgitt effekt</t>
  </si>
  <si>
    <t>Forbruk Tappevannvarming/år kW/t</t>
  </si>
  <si>
    <t>Årskost tappevannvarming (strøm)</t>
  </si>
  <si>
    <t>Hensikten med kalkylen er å komme frem til en kostnad per kW/t avgitt effekt fra anlegget.</t>
  </si>
  <si>
    <t>Det antas at pengene er lånt eller kan plasseres til en alternativ rente på 4%</t>
  </si>
  <si>
    <t>Årskost strømforbruk VVP+TVV</t>
  </si>
  <si>
    <t>Forbruk til tappevannsvarming (TVV) er basert på ettervarming i VVP eller bruk av ekstra el-kolbe for å skaffe nok varmtvann. Forbruket er stipulert.</t>
  </si>
  <si>
    <t>Det antas at man låner penger til investeringen, eller vurderer en alternativ investering til 4% rente.</t>
  </si>
  <si>
    <t>Det er tatt hensyn til investeringen, renter og avskrivninger på anlegg og borehull, vedlikeholdskostnader og forbruk av strøm til varmepumpe og evt. tappevannsvarming.</t>
  </si>
  <si>
    <t>Ønsket årlig effektavgivelse kW/t</t>
  </si>
  <si>
    <t xml:space="preserve">  </t>
  </si>
  <si>
    <t>Forbruk tappevannvarming/år kW/t</t>
  </si>
  <si>
    <t>CTC EcoHeat v3 10kW, nypris kr 140.000,-</t>
  </si>
  <si>
    <t xml:space="preserve">CTC EcoHeat v3 10 kW 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</si>
</sst>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_ &quot;kr&quot;\ * #,##0.0_ ;_ &quot;kr&quot;\ * \-#,##0.0_ ;_ &quot;kr&quot;\ * &quot;-&quot;??_ ;_ @_ "/>
    <numFmt numFmtId="175" formatCode="_ &quot;kr&quot;\ * #,##0_ ;_ &quot;kr&quot;\ * \-#,##0_ ;_ &quot;kr&quot;\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3" fontId="0" fillId="0" borderId="0" xfId="56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3" fontId="2" fillId="0" borderId="0" xfId="56" applyNumberFormat="1" applyFont="1" applyAlignment="1">
      <alignment/>
    </xf>
    <xf numFmtId="0" fontId="2" fillId="0" borderId="0" xfId="0" applyFont="1" applyBorder="1" applyAlignment="1">
      <alignment/>
    </xf>
    <xf numFmtId="173" fontId="0" fillId="0" borderId="0" xfId="56" applyNumberFormat="1" applyFont="1" applyAlignment="1">
      <alignment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170" fontId="2" fillId="0" borderId="0" xfId="58" applyFont="1" applyAlignment="1">
      <alignment/>
    </xf>
    <xf numFmtId="175" fontId="2" fillId="0" borderId="0" xfId="58" applyNumberFormat="1" applyFont="1" applyAlignment="1">
      <alignment/>
    </xf>
    <xf numFmtId="170" fontId="0" fillId="0" borderId="0" xfId="58" applyFont="1" applyAlignment="1">
      <alignment/>
    </xf>
    <xf numFmtId="175" fontId="0" fillId="0" borderId="0" xfId="58" applyNumberFormat="1" applyFont="1" applyAlignment="1">
      <alignment/>
    </xf>
    <xf numFmtId="175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73" fontId="0" fillId="0" borderId="0" xfId="56" applyNumberFormat="1" applyFont="1" applyBorder="1" applyAlignment="1">
      <alignment/>
    </xf>
    <xf numFmtId="0" fontId="0" fillId="0" borderId="10" xfId="0" applyBorder="1" applyAlignment="1">
      <alignment/>
    </xf>
    <xf numFmtId="173" fontId="0" fillId="0" borderId="10" xfId="56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0" fontId="0" fillId="0" borderId="10" xfId="58" applyFont="1" applyBorder="1" applyAlignment="1">
      <alignment/>
    </xf>
    <xf numFmtId="173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3" fontId="0" fillId="0" borderId="10" xfId="56" applyNumberFormat="1" applyFont="1" applyBorder="1" applyAlignment="1">
      <alignment/>
    </xf>
    <xf numFmtId="170" fontId="2" fillId="0" borderId="10" xfId="58" applyFont="1" applyBorder="1" applyAlignment="1">
      <alignment/>
    </xf>
    <xf numFmtId="175" fontId="0" fillId="0" borderId="10" xfId="58" applyNumberFormat="1" applyFont="1" applyBorder="1" applyAlignment="1">
      <alignment/>
    </xf>
    <xf numFmtId="175" fontId="2" fillId="0" borderId="10" xfId="58" applyNumberFormat="1" applyFont="1" applyBorder="1" applyAlignment="1">
      <alignment/>
    </xf>
    <xf numFmtId="175" fontId="0" fillId="0" borderId="11" xfId="58" applyNumberFormat="1" applyFont="1" applyBorder="1" applyAlignment="1">
      <alignment/>
    </xf>
    <xf numFmtId="170" fontId="2" fillId="0" borderId="0" xfId="58" applyFont="1" applyBorder="1" applyAlignment="1">
      <alignment/>
    </xf>
    <xf numFmtId="0" fontId="2" fillId="0" borderId="12" xfId="0" applyFont="1" applyBorder="1" applyAlignment="1">
      <alignment horizontal="center"/>
    </xf>
    <xf numFmtId="175" fontId="0" fillId="0" borderId="0" xfId="58" applyNumberFormat="1" applyFont="1" applyBorder="1" applyAlignment="1">
      <alignment/>
    </xf>
    <xf numFmtId="170" fontId="0" fillId="0" borderId="10" xfId="58" applyFont="1" applyBorder="1" applyAlignment="1">
      <alignment/>
    </xf>
    <xf numFmtId="173" fontId="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2" fontId="0" fillId="0" borderId="10" xfId="0" applyNumberFormat="1" applyFont="1" applyBorder="1" applyAlignment="1">
      <alignment/>
    </xf>
    <xf numFmtId="173" fontId="0" fillId="0" borderId="0" xfId="0" applyNumberFormat="1" applyFont="1" applyAlignment="1">
      <alignment horizontal="center"/>
    </xf>
    <xf numFmtId="0" fontId="2" fillId="15" borderId="10" xfId="0" applyFont="1" applyFill="1" applyBorder="1" applyAlignment="1">
      <alignment/>
    </xf>
    <xf numFmtId="170" fontId="2" fillId="15" borderId="10" xfId="58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10" xfId="56" applyNumberFormat="1" applyFont="1" applyBorder="1" applyAlignment="1">
      <alignment/>
    </xf>
    <xf numFmtId="175" fontId="2" fillId="15" borderId="10" xfId="58" applyNumberFormat="1" applyFont="1" applyFill="1" applyBorder="1" applyAlignment="1">
      <alignment/>
    </xf>
    <xf numFmtId="173" fontId="2" fillId="15" borderId="10" xfId="0" applyNumberFormat="1" applyFont="1" applyFill="1" applyBorder="1" applyAlignment="1">
      <alignment/>
    </xf>
    <xf numFmtId="170" fontId="2" fillId="10" borderId="10" xfId="58" applyFont="1" applyFill="1" applyBorder="1" applyAlignment="1">
      <alignment/>
    </xf>
    <xf numFmtId="173" fontId="2" fillId="10" borderId="10" xfId="56" applyNumberFormat="1" applyFont="1" applyFill="1" applyBorder="1" applyAlignment="1">
      <alignment/>
    </xf>
    <xf numFmtId="172" fontId="2" fillId="10" borderId="10" xfId="0" applyNumberFormat="1" applyFont="1" applyFill="1" applyBorder="1" applyAlignment="1">
      <alignment/>
    </xf>
    <xf numFmtId="0" fontId="2" fillId="10" borderId="0" xfId="0" applyFont="1" applyFill="1" applyBorder="1" applyAlignment="1">
      <alignment/>
    </xf>
    <xf numFmtId="174" fontId="0" fillId="0" borderId="10" xfId="58" applyNumberFormat="1" applyFont="1" applyBorder="1" applyAlignment="1">
      <alignment/>
    </xf>
    <xf numFmtId="174" fontId="2" fillId="15" borderId="10" xfId="58" applyNumberFormat="1" applyFont="1" applyFill="1" applyBorder="1" applyAlignment="1">
      <alignment/>
    </xf>
    <xf numFmtId="170" fontId="0" fillId="24" borderId="10" xfId="58" applyFont="1" applyFill="1" applyBorder="1" applyAlignment="1">
      <alignment/>
    </xf>
    <xf numFmtId="173" fontId="0" fillId="0" borderId="12" xfId="56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24" borderId="10" xfId="56" applyNumberFormat="1" applyFont="1" applyFill="1" applyBorder="1" applyAlignment="1">
      <alignment/>
    </xf>
    <xf numFmtId="173" fontId="2" fillId="10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80" zoomScaleNormal="80" zoomScalePageLayoutView="0" workbookViewId="0" topLeftCell="A3">
      <selection activeCell="J8" sqref="J8"/>
    </sheetView>
  </sheetViews>
  <sheetFormatPr defaultColWidth="11.421875" defaultRowHeight="12.75"/>
  <cols>
    <col min="1" max="1" width="32.8515625" style="0" customWidth="1"/>
    <col min="2" max="6" width="12.8515625" style="0" bestFit="1" customWidth="1"/>
    <col min="7" max="7" width="14.28125" style="0" customWidth="1"/>
    <col min="8" max="8" width="5.8515625" style="0" customWidth="1"/>
    <col min="9" max="9" width="32.28125" style="0" customWidth="1"/>
    <col min="10" max="10" width="13.57421875" style="0" bestFit="1" customWidth="1"/>
    <col min="11" max="14" width="12.8515625" style="0" customWidth="1"/>
    <col min="15" max="15" width="13.57421875" style="0" bestFit="1" customWidth="1"/>
    <col min="16" max="16384" width="9.140625" style="0" customWidth="1"/>
  </cols>
  <sheetData>
    <row r="1" ht="18">
      <c r="A1" s="7" t="s">
        <v>39</v>
      </c>
    </row>
    <row r="2" ht="12.75">
      <c r="A2" s="2" t="s">
        <v>52</v>
      </c>
    </row>
    <row r="3" ht="12.75">
      <c r="A3" s="2" t="s">
        <v>57</v>
      </c>
    </row>
    <row r="4" ht="12.75">
      <c r="A4" s="3"/>
    </row>
    <row r="5" ht="12.75">
      <c r="A5" s="47" t="s">
        <v>43</v>
      </c>
    </row>
    <row r="6" spans="1:14" ht="18">
      <c r="A6" s="7"/>
      <c r="B6" s="55" t="s">
        <v>48</v>
      </c>
      <c r="C6" s="55"/>
      <c r="D6" s="55"/>
      <c r="E6" s="55"/>
      <c r="F6" s="55"/>
      <c r="I6" s="7"/>
      <c r="J6" s="55" t="s">
        <v>61</v>
      </c>
      <c r="K6" s="55"/>
      <c r="L6" s="55"/>
      <c r="M6" s="55"/>
      <c r="N6" s="55"/>
    </row>
    <row r="7" spans="2:15" s="2" customFormat="1" ht="12.75">
      <c r="B7" s="31" t="s">
        <v>0</v>
      </c>
      <c r="C7" s="31" t="s">
        <v>1</v>
      </c>
      <c r="D7" s="31" t="s">
        <v>2</v>
      </c>
      <c r="E7" s="31" t="s">
        <v>3</v>
      </c>
      <c r="F7" s="31" t="s">
        <v>4</v>
      </c>
      <c r="G7" s="21" t="s">
        <v>38</v>
      </c>
      <c r="I7" s="3"/>
      <c r="J7" s="31" t="s">
        <v>0</v>
      </c>
      <c r="K7" s="31" t="s">
        <v>1</v>
      </c>
      <c r="L7" s="31" t="s">
        <v>2</v>
      </c>
      <c r="M7" s="31" t="s">
        <v>3</v>
      </c>
      <c r="N7" s="31" t="s">
        <v>4</v>
      </c>
      <c r="O7" s="21" t="s">
        <v>38</v>
      </c>
    </row>
    <row r="8" spans="1:15" s="2" customFormat="1" ht="12.75">
      <c r="A8" s="19" t="s">
        <v>35</v>
      </c>
      <c r="B8" s="20">
        <f>Ekowell!B10</f>
        <v>20709.15</v>
      </c>
      <c r="C8" s="20">
        <f>Ekowell!C10</f>
        <v>20384.15</v>
      </c>
      <c r="D8" s="20">
        <f>Ekowell!D10</f>
        <v>20044.15</v>
      </c>
      <c r="E8" s="20">
        <f>Ekowell!E10</f>
        <v>19692.15</v>
      </c>
      <c r="F8" s="20">
        <f>Ekowell!F10</f>
        <v>19324.15</v>
      </c>
      <c r="G8" s="28">
        <f>SUM(B8:F8)</f>
        <v>100153.75</v>
      </c>
      <c r="I8" s="19" t="s">
        <v>35</v>
      </c>
      <c r="J8" s="28">
        <f>CTC!B10</f>
        <v>16444</v>
      </c>
      <c r="K8" s="20">
        <f>CTC!C10</f>
        <v>14975</v>
      </c>
      <c r="L8" s="20">
        <f>CTC!D10</f>
        <v>14764</v>
      </c>
      <c r="M8" s="20">
        <f>CTC!E10</f>
        <v>14544</v>
      </c>
      <c r="N8" s="20">
        <f>CTC!F10</f>
        <v>14316</v>
      </c>
      <c r="O8" s="28">
        <f>SUM(J8:N8)</f>
        <v>75043</v>
      </c>
    </row>
    <row r="9" spans="1:14" s="2" customFormat="1" ht="12.75">
      <c r="A9" s="3"/>
      <c r="B9" s="8"/>
      <c r="C9" s="8"/>
      <c r="D9" s="8"/>
      <c r="E9" s="8"/>
      <c r="F9" s="8"/>
      <c r="I9" s="3"/>
      <c r="J9" s="8"/>
      <c r="K9" s="8"/>
      <c r="L9" s="8"/>
      <c r="M9" s="8"/>
      <c r="N9" s="8"/>
    </row>
    <row r="10" spans="1:14" ht="12.75">
      <c r="A10" s="18" t="s">
        <v>32</v>
      </c>
      <c r="B10" s="44">
        <v>1</v>
      </c>
      <c r="C10" s="33">
        <f>Ekowell!C12</f>
        <v>1</v>
      </c>
      <c r="D10" s="33">
        <f>Ekowell!D12</f>
        <v>1</v>
      </c>
      <c r="E10" s="33">
        <f>Ekowell!E12</f>
        <v>1</v>
      </c>
      <c r="F10" s="33">
        <f>Ekowell!F12</f>
        <v>1</v>
      </c>
      <c r="I10" s="18" t="s">
        <v>32</v>
      </c>
      <c r="J10" s="50">
        <f>B10</f>
        <v>1</v>
      </c>
      <c r="K10" s="33">
        <f>CTC!C12</f>
        <v>1</v>
      </c>
      <c r="L10" s="33">
        <f>CTC!D12</f>
        <v>1</v>
      </c>
      <c r="M10" s="33">
        <f>CTC!E12</f>
        <v>1</v>
      </c>
      <c r="N10" s="33">
        <f>CTC!F12</f>
        <v>1</v>
      </c>
    </row>
    <row r="11" spans="1:14" s="2" customFormat="1" ht="12.75">
      <c r="A11" s="18" t="s">
        <v>58</v>
      </c>
      <c r="B11" s="54">
        <v>30000</v>
      </c>
      <c r="C11" s="34">
        <f>Ekowell!C16</f>
        <v>30000</v>
      </c>
      <c r="D11" s="34">
        <f>Ekowell!D16</f>
        <v>30000</v>
      </c>
      <c r="E11" s="34">
        <f>Ekowell!E16</f>
        <v>30000</v>
      </c>
      <c r="F11" s="34">
        <f>Ekowell!F16</f>
        <v>30000</v>
      </c>
      <c r="I11" s="18" t="s">
        <v>58</v>
      </c>
      <c r="J11" s="34">
        <f>B11</f>
        <v>30000</v>
      </c>
      <c r="K11" s="34">
        <f>CTC!C16</f>
        <v>30000</v>
      </c>
      <c r="L11" s="34">
        <f>CTC!D16</f>
        <v>30000</v>
      </c>
      <c r="M11" s="34">
        <f>CTC!E16</f>
        <v>30000</v>
      </c>
      <c r="N11" s="34">
        <f>CTC!F16</f>
        <v>30000</v>
      </c>
    </row>
    <row r="12" spans="1:14" ht="12" customHeight="1">
      <c r="A12" s="18" t="s">
        <v>25</v>
      </c>
      <c r="B12" s="46">
        <v>3.3</v>
      </c>
      <c r="C12" s="36">
        <f>Ekowell!C15</f>
        <v>3.3</v>
      </c>
      <c r="D12" s="36">
        <f>Ekowell!D15</f>
        <v>3.3</v>
      </c>
      <c r="E12" s="36">
        <f>Ekowell!E15</f>
        <v>3.3</v>
      </c>
      <c r="F12" s="36">
        <f>Ekowell!F15</f>
        <v>3.3</v>
      </c>
      <c r="I12" s="18" t="s">
        <v>25</v>
      </c>
      <c r="J12" s="46">
        <v>3</v>
      </c>
      <c r="K12" s="36">
        <f>CTC!C15</f>
        <v>3</v>
      </c>
      <c r="L12" s="36">
        <f>CTC!D15</f>
        <v>3</v>
      </c>
      <c r="M12" s="36">
        <f>CTC!E15</f>
        <v>3</v>
      </c>
      <c r="N12" s="36">
        <f>CTC!F15</f>
        <v>3</v>
      </c>
    </row>
    <row r="13" spans="1:14" ht="12.75">
      <c r="A13" s="18" t="s">
        <v>60</v>
      </c>
      <c r="B13" s="45">
        <v>0</v>
      </c>
      <c r="C13" s="25">
        <f>Ekowell!C14</f>
        <v>0</v>
      </c>
      <c r="D13" s="25">
        <f>Ekowell!D14</f>
        <v>0</v>
      </c>
      <c r="E13" s="25">
        <f>Ekowell!E14</f>
        <v>0</v>
      </c>
      <c r="F13" s="25">
        <f>Ekowell!F14</f>
        <v>0</v>
      </c>
      <c r="I13" s="18" t="s">
        <v>60</v>
      </c>
      <c r="J13" s="45">
        <v>1500</v>
      </c>
      <c r="K13" s="25">
        <f>CTC!C14</f>
        <v>1500</v>
      </c>
      <c r="L13" s="25">
        <f>CTC!D14</f>
        <v>1500</v>
      </c>
      <c r="M13" s="25">
        <f>CTC!E14</f>
        <v>1500</v>
      </c>
      <c r="N13" s="25">
        <f>CTC!F14</f>
        <v>1500</v>
      </c>
    </row>
    <row r="14" spans="1:14" ht="12.75">
      <c r="A14" s="18" t="s">
        <v>42</v>
      </c>
      <c r="B14" s="53">
        <f>B11/B12</f>
        <v>9090.909090909092</v>
      </c>
      <c r="C14" s="25">
        <f>Ekowell!C13</f>
        <v>9090.909090909092</v>
      </c>
      <c r="D14" s="25">
        <f>Ekowell!D13</f>
        <v>9090.909090909092</v>
      </c>
      <c r="E14" s="25">
        <f>Ekowell!E13</f>
        <v>9090.909090909092</v>
      </c>
      <c r="F14" s="25">
        <f>Ekowell!F13</f>
        <v>9090.909090909092</v>
      </c>
      <c r="I14" s="18" t="s">
        <v>42</v>
      </c>
      <c r="J14" s="53">
        <f>J11/J12</f>
        <v>10000</v>
      </c>
      <c r="K14" s="25">
        <f>CTC!C13</f>
        <v>10000</v>
      </c>
      <c r="L14" s="25">
        <f>CTC!D13</f>
        <v>10000</v>
      </c>
      <c r="M14" s="25">
        <f>CTC!E13</f>
        <v>10000</v>
      </c>
      <c r="N14" s="25">
        <f>CTC!F13</f>
        <v>10000</v>
      </c>
    </row>
    <row r="15" spans="1:14" s="2" customFormat="1" ht="12.75">
      <c r="A15" s="38" t="s">
        <v>49</v>
      </c>
      <c r="B15" s="39">
        <f>Ekowell!B17</f>
        <v>0.9933353030303032</v>
      </c>
      <c r="C15" s="39">
        <f>Ekowell!C17</f>
        <v>0.9825019696969698</v>
      </c>
      <c r="D15" s="39">
        <f>Ekowell!D17</f>
        <v>0.9711686363636365</v>
      </c>
      <c r="E15" s="39">
        <f>Ekowell!E17</f>
        <v>0.9594353030303031</v>
      </c>
      <c r="F15" s="39">
        <f>Ekowell!F17</f>
        <v>0.9471686363636365</v>
      </c>
      <c r="I15" s="38" t="s">
        <v>49</v>
      </c>
      <c r="J15" s="39">
        <f>CTC!B17</f>
        <v>0.9314666666666667</v>
      </c>
      <c r="K15" s="39">
        <f>CTC!C17</f>
        <v>0.8825</v>
      </c>
      <c r="L15" s="39">
        <f>CTC!D17</f>
        <v>0.8754666666666666</v>
      </c>
      <c r="M15" s="39">
        <f>CTC!E17</f>
        <v>0.8681333333333333</v>
      </c>
      <c r="N15" s="39">
        <f>CTC!F17</f>
        <v>0.8605333333333334</v>
      </c>
    </row>
    <row r="16" spans="1:14" s="2" customFormat="1" ht="12.75">
      <c r="A16" s="3"/>
      <c r="B16" s="9"/>
      <c r="C16" s="9"/>
      <c r="D16" s="9"/>
      <c r="E16" s="9"/>
      <c r="F16" s="9"/>
      <c r="I16" s="3"/>
      <c r="J16" s="9">
        <f>CTC!B20+CTC!B21</f>
        <v>11500</v>
      </c>
      <c r="K16" s="9"/>
      <c r="L16" s="9"/>
      <c r="M16" s="9"/>
      <c r="N16" s="9"/>
    </row>
    <row r="17" spans="1:15" s="12" customFormat="1" ht="12.75">
      <c r="A17" s="18" t="s">
        <v>24</v>
      </c>
      <c r="B17" s="27">
        <f>Ekowell!B19</f>
        <v>-199.94090909090545</v>
      </c>
      <c r="C17" s="27">
        <f>Ekowell!C19</f>
        <v>-524.9409090909063</v>
      </c>
      <c r="D17" s="27">
        <f>Ekowell!D19</f>
        <v>-864.9409090909055</v>
      </c>
      <c r="E17" s="27">
        <f>Ekowell!E19</f>
        <v>-1216.9409090909066</v>
      </c>
      <c r="F17" s="27">
        <f>Ekowell!F19</f>
        <v>-1584.9409090909062</v>
      </c>
      <c r="G17" s="27">
        <f>SUM(B17:F17)</f>
        <v>-4391.70454545453</v>
      </c>
      <c r="I17" s="18" t="s">
        <v>24</v>
      </c>
      <c r="J17" s="48">
        <f>CTC!B19</f>
        <v>-2056</v>
      </c>
      <c r="K17" s="48">
        <f>CTC!C19</f>
        <v>-3525.0000000000014</v>
      </c>
      <c r="L17" s="48">
        <f>CTC!D19</f>
        <v>-3736.0000000000014</v>
      </c>
      <c r="M17" s="48">
        <f>CTC!E19</f>
        <v>-3956.0000000000005</v>
      </c>
      <c r="N17" s="48">
        <f>CTC!F19</f>
        <v>-4183.999999999999</v>
      </c>
      <c r="O17" s="48">
        <f>SUM(J17:N17)</f>
        <v>-17457.000000000004</v>
      </c>
    </row>
    <row r="18" spans="1:15" s="12" customFormat="1" ht="12.75">
      <c r="A18" s="18" t="s">
        <v>54</v>
      </c>
      <c r="B18" s="27">
        <f>Ekowell!B20+B21</f>
        <v>9090.909090909092</v>
      </c>
      <c r="C18" s="27">
        <f>Ekowell!C20+C21</f>
        <v>9090.909090909092</v>
      </c>
      <c r="D18" s="27">
        <f>Ekowell!D20+D21</f>
        <v>9090.909090909092</v>
      </c>
      <c r="E18" s="27">
        <f>Ekowell!E20+E21</f>
        <v>9090.909090909092</v>
      </c>
      <c r="F18" s="27">
        <f>Ekowell!F20+F21</f>
        <v>9090.909090909092</v>
      </c>
      <c r="G18" s="27">
        <f>SUM(B18:F18)</f>
        <v>45454.545454545456</v>
      </c>
      <c r="I18" s="18" t="s">
        <v>54</v>
      </c>
      <c r="J18" s="48">
        <f>CTC!B20+B21</f>
        <v>10000</v>
      </c>
      <c r="K18" s="48">
        <f>CTC!C20+C21</f>
        <v>10000</v>
      </c>
      <c r="L18" s="48">
        <f>CTC!D20+D21</f>
        <v>10000</v>
      </c>
      <c r="M18" s="48">
        <f>CTC!E20+E21</f>
        <v>10000</v>
      </c>
      <c r="N18" s="48">
        <f>CTC!F20+F21</f>
        <v>10000</v>
      </c>
      <c r="O18" s="48">
        <f>SUM(J18:N18)</f>
        <v>50000</v>
      </c>
    </row>
    <row r="19" spans="1:15" s="4" customFormat="1" ht="12.75">
      <c r="A19" s="38" t="s">
        <v>28</v>
      </c>
      <c r="B19" s="42">
        <f>Ekowell!B22</f>
        <v>29800.059090909093</v>
      </c>
      <c r="C19" s="42">
        <f>Ekowell!C22</f>
        <v>29475.059090909093</v>
      </c>
      <c r="D19" s="42">
        <f>Ekowell!D22</f>
        <v>29135.059090909093</v>
      </c>
      <c r="E19" s="42">
        <f>Ekowell!E22</f>
        <v>28783.059090909093</v>
      </c>
      <c r="F19" s="42">
        <f>Ekowell!F22</f>
        <v>28415.059090909093</v>
      </c>
      <c r="G19" s="42">
        <f>SUM(B19:F19)</f>
        <v>145608.29545454547</v>
      </c>
      <c r="I19" s="38" t="s">
        <v>28</v>
      </c>
      <c r="J19" s="49">
        <f>CTC!B22</f>
        <v>27944</v>
      </c>
      <c r="K19" s="49">
        <f>CTC!C22</f>
        <v>26475</v>
      </c>
      <c r="L19" s="49">
        <f>CTC!D22</f>
        <v>26264</v>
      </c>
      <c r="M19" s="49">
        <f>CTC!E22</f>
        <v>26044</v>
      </c>
      <c r="N19" s="49">
        <f>CTC!F22</f>
        <v>25816</v>
      </c>
      <c r="O19" s="49">
        <f>SUM(J19:N19)</f>
        <v>132543</v>
      </c>
    </row>
    <row r="20" spans="1:9" s="6" customFormat="1" ht="12.75">
      <c r="A20" s="1"/>
      <c r="I20" s="1"/>
    </row>
    <row r="21" spans="1:9" ht="12.75">
      <c r="A21" s="3"/>
      <c r="I21" s="3"/>
    </row>
    <row r="22" spans="1:14" ht="18">
      <c r="A22" s="35"/>
      <c r="B22" s="55" t="s">
        <v>44</v>
      </c>
      <c r="C22" s="55"/>
      <c r="D22" s="55"/>
      <c r="E22" s="55"/>
      <c r="F22" s="55"/>
      <c r="I22" s="35"/>
      <c r="J22" s="55" t="s">
        <v>45</v>
      </c>
      <c r="K22" s="55"/>
      <c r="L22" s="55"/>
      <c r="M22" s="55"/>
      <c r="N22" s="55"/>
    </row>
    <row r="23" spans="1:15" ht="12.75">
      <c r="A23" s="3"/>
      <c r="B23" s="31" t="s">
        <v>0</v>
      </c>
      <c r="C23" s="31" t="s">
        <v>1</v>
      </c>
      <c r="D23" s="31" t="s">
        <v>2</v>
      </c>
      <c r="E23" s="31" t="s">
        <v>3</v>
      </c>
      <c r="F23" s="31" t="s">
        <v>4</v>
      </c>
      <c r="G23" s="21" t="s">
        <v>38</v>
      </c>
      <c r="I23" s="3"/>
      <c r="J23" s="31" t="s">
        <v>0</v>
      </c>
      <c r="K23" s="31" t="s">
        <v>1</v>
      </c>
      <c r="L23" s="31" t="s">
        <v>2</v>
      </c>
      <c r="M23" s="31" t="s">
        <v>3</v>
      </c>
      <c r="N23" s="31" t="s">
        <v>4</v>
      </c>
      <c r="O23" s="21" t="s">
        <v>38</v>
      </c>
    </row>
    <row r="24" spans="1:15" s="2" customFormat="1" ht="12.75">
      <c r="A24" s="19" t="s">
        <v>35</v>
      </c>
      <c r="B24" s="20">
        <f>AlphaInnotec!B10</f>
        <v>18399</v>
      </c>
      <c r="C24" s="20">
        <f>AlphaInnotec!C10</f>
        <v>16744</v>
      </c>
      <c r="D24" s="20">
        <f>AlphaInnotec!D10</f>
        <v>16477</v>
      </c>
      <c r="E24" s="20">
        <f>AlphaInnotec!E10</f>
        <v>16198</v>
      </c>
      <c r="F24" s="20">
        <f>AlphaInnotec!F10</f>
        <v>15908</v>
      </c>
      <c r="G24" s="28">
        <f>SUM(B24:F24)</f>
        <v>83726</v>
      </c>
      <c r="I24" s="19" t="s">
        <v>35</v>
      </c>
      <c r="J24" s="28">
        <f>Thermia!B10</f>
        <v>18906.5</v>
      </c>
      <c r="K24" s="28">
        <f>Thermia!C10</f>
        <v>18604.5</v>
      </c>
      <c r="L24" s="28">
        <f>Thermia!D10</f>
        <v>18288.5</v>
      </c>
      <c r="M24" s="28">
        <f>Thermia!E10</f>
        <v>17960.5</v>
      </c>
      <c r="N24" s="28">
        <f>Thermia!F10</f>
        <v>17620.5</v>
      </c>
      <c r="O24" s="28">
        <f>SUM(J24:N24)</f>
        <v>91380.5</v>
      </c>
    </row>
    <row r="25" spans="1:14" ht="12.75">
      <c r="A25" s="3"/>
      <c r="B25" s="8"/>
      <c r="C25" s="8"/>
      <c r="D25" s="8"/>
      <c r="E25" s="8"/>
      <c r="F25" s="8"/>
      <c r="I25" s="3"/>
      <c r="J25" s="37"/>
      <c r="K25" s="37"/>
      <c r="L25" s="37"/>
      <c r="M25" s="37"/>
      <c r="N25" s="37"/>
    </row>
    <row r="26" spans="1:14" ht="12.75">
      <c r="A26" s="18" t="s">
        <v>32</v>
      </c>
      <c r="B26" s="50">
        <f>B10</f>
        <v>1</v>
      </c>
      <c r="C26" s="33">
        <f>AlphaInnotec!C12</f>
        <v>1</v>
      </c>
      <c r="D26" s="33">
        <f>AlphaInnotec!D12</f>
        <v>1</v>
      </c>
      <c r="E26" s="33">
        <f>AlphaInnotec!E12</f>
        <v>1</v>
      </c>
      <c r="F26" s="33">
        <f>AlphaInnotec!F12</f>
        <v>1</v>
      </c>
      <c r="I26" s="18" t="s">
        <v>32</v>
      </c>
      <c r="J26" s="50">
        <f>B10</f>
        <v>1</v>
      </c>
      <c r="K26" s="33">
        <f>Thermia!C12</f>
        <v>1</v>
      </c>
      <c r="L26" s="33">
        <f>Thermia!D12</f>
        <v>1</v>
      </c>
      <c r="M26" s="33">
        <f>Thermia!E12</f>
        <v>1</v>
      </c>
      <c r="N26" s="33">
        <f>Thermia!F12</f>
        <v>1</v>
      </c>
    </row>
    <row r="27" spans="1:14" ht="12.75">
      <c r="A27" s="18" t="s">
        <v>58</v>
      </c>
      <c r="B27" s="34">
        <f>B11</f>
        <v>30000</v>
      </c>
      <c r="C27" s="34">
        <f>AlphaInnotec!C16</f>
        <v>30000</v>
      </c>
      <c r="D27" s="34">
        <f>AlphaInnotec!D16</f>
        <v>30000</v>
      </c>
      <c r="E27" s="34">
        <f>AlphaInnotec!E16</f>
        <v>30000</v>
      </c>
      <c r="F27" s="34">
        <f>AlphaInnotec!F16</f>
        <v>30000</v>
      </c>
      <c r="I27" s="18" t="s">
        <v>58</v>
      </c>
      <c r="J27" s="34">
        <f>B11</f>
        <v>30000</v>
      </c>
      <c r="K27" s="34">
        <f>Thermia!C16</f>
        <v>30000</v>
      </c>
      <c r="L27" s="34">
        <f>Thermia!D16</f>
        <v>30000</v>
      </c>
      <c r="M27" s="34">
        <f>Thermia!E16</f>
        <v>30000</v>
      </c>
      <c r="N27" s="34">
        <f>Thermia!F16</f>
        <v>30000</v>
      </c>
    </row>
    <row r="28" spans="1:14" ht="12.75">
      <c r="A28" s="18" t="s">
        <v>25</v>
      </c>
      <c r="B28" s="46">
        <v>3</v>
      </c>
      <c r="C28" s="36">
        <f>AlphaInnotec!C15</f>
        <v>3</v>
      </c>
      <c r="D28" s="36">
        <f>AlphaInnotec!D15</f>
        <v>3</v>
      </c>
      <c r="E28" s="36">
        <f>AlphaInnotec!E15</f>
        <v>3</v>
      </c>
      <c r="F28" s="36">
        <f>AlphaInnotec!F15</f>
        <v>3</v>
      </c>
      <c r="I28" s="18" t="s">
        <v>25</v>
      </c>
      <c r="J28" s="46">
        <v>3.2</v>
      </c>
      <c r="K28" s="36">
        <f>Thermia!C15</f>
        <v>3.2</v>
      </c>
      <c r="L28" s="36">
        <f>Thermia!D15</f>
        <v>3.2</v>
      </c>
      <c r="M28" s="36">
        <f>Thermia!E15</f>
        <v>3.2</v>
      </c>
      <c r="N28" s="36">
        <f>Thermia!F15</f>
        <v>3.2</v>
      </c>
    </row>
    <row r="29" spans="1:14" ht="12.75">
      <c r="A29" s="18" t="s">
        <v>60</v>
      </c>
      <c r="B29" s="45">
        <v>1500</v>
      </c>
      <c r="C29" s="25">
        <f>AlphaInnotec!C14</f>
        <v>1500</v>
      </c>
      <c r="D29" s="25">
        <f>AlphaInnotec!D14</f>
        <v>1500</v>
      </c>
      <c r="E29" s="25">
        <f>AlphaInnotec!E14</f>
        <v>1500</v>
      </c>
      <c r="F29" s="25">
        <f>AlphaInnotec!F14</f>
        <v>1500</v>
      </c>
      <c r="I29" s="18" t="s">
        <v>60</v>
      </c>
      <c r="J29" s="45">
        <v>1500</v>
      </c>
      <c r="K29" s="25">
        <f>Thermia!C14</f>
        <v>1500</v>
      </c>
      <c r="L29" s="25">
        <f>Thermia!D14</f>
        <v>1500</v>
      </c>
      <c r="M29" s="25">
        <f>Thermia!E14</f>
        <v>1500</v>
      </c>
      <c r="N29" s="25">
        <f>Thermia!F14</f>
        <v>1500</v>
      </c>
    </row>
    <row r="30" spans="1:14" ht="12.75">
      <c r="A30" s="18" t="s">
        <v>42</v>
      </c>
      <c r="B30" s="53">
        <f>B27/B28</f>
        <v>10000</v>
      </c>
      <c r="C30" s="25">
        <f>AlphaInnotec!C13</f>
        <v>10000</v>
      </c>
      <c r="D30" s="25">
        <f>AlphaInnotec!D13</f>
        <v>10000</v>
      </c>
      <c r="E30" s="25">
        <f>AlphaInnotec!E13</f>
        <v>10000</v>
      </c>
      <c r="F30" s="25">
        <f>AlphaInnotec!F13</f>
        <v>10000</v>
      </c>
      <c r="I30" s="18" t="s">
        <v>42</v>
      </c>
      <c r="J30" s="53">
        <f>J27/J28</f>
        <v>9375</v>
      </c>
      <c r="K30" s="25">
        <f>Thermia!C13</f>
        <v>9375</v>
      </c>
      <c r="L30" s="25">
        <f>Thermia!D13</f>
        <v>9375</v>
      </c>
      <c r="M30" s="25">
        <f>Thermia!E13</f>
        <v>9375</v>
      </c>
      <c r="N30" s="25">
        <f>Thermia!F13</f>
        <v>9375</v>
      </c>
    </row>
    <row r="31" spans="1:14" s="2" customFormat="1" ht="12.75">
      <c r="A31" s="38" t="s">
        <v>49</v>
      </c>
      <c r="B31" s="39">
        <f>AlphaInnotec!B17</f>
        <v>0.9966333333333334</v>
      </c>
      <c r="C31" s="39">
        <f>AlphaInnotec!C17</f>
        <v>0.9414666666666667</v>
      </c>
      <c r="D31" s="39">
        <f>AlphaInnotec!D17</f>
        <v>0.9325666666666667</v>
      </c>
      <c r="E31" s="39">
        <f>AlphaInnotec!E17</f>
        <v>0.9232666666666667</v>
      </c>
      <c r="F31" s="39">
        <f>AlphaInnotec!F17</f>
        <v>0.9136</v>
      </c>
      <c r="I31" s="38" t="s">
        <v>49</v>
      </c>
      <c r="J31" s="39">
        <f>Thermia!B17</f>
        <v>0.9927166666666667</v>
      </c>
      <c r="K31" s="39">
        <f>Thermia!C17</f>
        <v>0.98265</v>
      </c>
      <c r="L31" s="39">
        <f>Thermia!D17</f>
        <v>0.9721166666666666</v>
      </c>
      <c r="M31" s="39">
        <f>Thermia!E17</f>
        <v>0.9611833333333333</v>
      </c>
      <c r="N31" s="39">
        <f>Thermia!F17</f>
        <v>0.94985</v>
      </c>
    </row>
    <row r="32" spans="1:14" ht="12.75">
      <c r="A32" s="3"/>
      <c r="B32" s="9"/>
      <c r="C32" s="9"/>
      <c r="D32" s="9"/>
      <c r="E32" s="9"/>
      <c r="F32" s="9"/>
      <c r="I32" s="3"/>
      <c r="J32" s="11"/>
      <c r="K32" s="11"/>
      <c r="L32" s="11"/>
      <c r="M32" s="11"/>
      <c r="N32" s="11"/>
    </row>
    <row r="33" spans="1:15" ht="12.75">
      <c r="A33" s="18" t="s">
        <v>24</v>
      </c>
      <c r="B33" s="27">
        <f>AlphaInnotec!B19</f>
        <v>-100.99999999999886</v>
      </c>
      <c r="C33" s="27">
        <f>AlphaInnotec!C19</f>
        <v>-1755.9999999999998</v>
      </c>
      <c r="D33" s="27">
        <f>AlphaInnotec!D19</f>
        <v>-2023.0000000000005</v>
      </c>
      <c r="E33" s="27">
        <f>AlphaInnotec!E19</f>
        <v>-2301.9999999999995</v>
      </c>
      <c r="F33" s="27">
        <f>AlphaInnotec!F19</f>
        <v>-2592.000000000001</v>
      </c>
      <c r="G33" s="27">
        <f>SUM(B33:F33)</f>
        <v>-8774</v>
      </c>
      <c r="I33" s="18" t="s">
        <v>24</v>
      </c>
      <c r="J33" s="34">
        <f>Thermia!B19</f>
        <v>-218.49999999999926</v>
      </c>
      <c r="K33" s="34">
        <f>Thermia!C19</f>
        <v>-520.4999999999993</v>
      </c>
      <c r="L33" s="34">
        <f>Thermia!D19</f>
        <v>-836.5000000000011</v>
      </c>
      <c r="M33" s="34">
        <f>Thermia!E19</f>
        <v>-1164.5000000000016</v>
      </c>
      <c r="N33" s="34">
        <f>Thermia!F19</f>
        <v>-1504.500000000001</v>
      </c>
      <c r="O33" s="27">
        <f>SUM(J33:N33)</f>
        <v>-4244.500000000002</v>
      </c>
    </row>
    <row r="34" spans="1:15" ht="12.75">
      <c r="A34" s="18" t="s">
        <v>54</v>
      </c>
      <c r="B34" s="27">
        <f>AlphaInnotec!B20+AlphaInnotec!B21</f>
        <v>11500</v>
      </c>
      <c r="C34" s="27">
        <f>AlphaInnotec!C20+AlphaInnotec!C21</f>
        <v>11500</v>
      </c>
      <c r="D34" s="27">
        <f>AlphaInnotec!D20+AlphaInnotec!D21</f>
        <v>11500</v>
      </c>
      <c r="E34" s="27">
        <f>AlphaInnotec!E20+AlphaInnotec!E21</f>
        <v>11500</v>
      </c>
      <c r="F34" s="27">
        <f>AlphaInnotec!F20+AlphaInnotec!F21</f>
        <v>11500</v>
      </c>
      <c r="G34" s="27">
        <f>SUM(B34:F34)</f>
        <v>57500</v>
      </c>
      <c r="I34" s="18" t="s">
        <v>54</v>
      </c>
      <c r="J34" s="34">
        <f>Thermia!B20+Thermia!B21</f>
        <v>10875</v>
      </c>
      <c r="K34" s="34">
        <f>Thermia!C20+Thermia!C21</f>
        <v>10875</v>
      </c>
      <c r="L34" s="34">
        <f>Thermia!D20+Thermia!D21</f>
        <v>10875</v>
      </c>
      <c r="M34" s="34">
        <f>Thermia!E20+Thermia!E21</f>
        <v>10875</v>
      </c>
      <c r="N34" s="34">
        <f>Thermia!F20+Thermia!F21</f>
        <v>10875</v>
      </c>
      <c r="O34" s="27">
        <f>SUM(J34:N34)</f>
        <v>54375</v>
      </c>
    </row>
    <row r="35" spans="1:15" s="2" customFormat="1" ht="12.75">
      <c r="A35" s="38" t="s">
        <v>28</v>
      </c>
      <c r="B35" s="42">
        <f>AlphaInnotec!B22</f>
        <v>29899</v>
      </c>
      <c r="C35" s="42">
        <f>AlphaInnotec!C22</f>
        <v>28244</v>
      </c>
      <c r="D35" s="42">
        <f>AlphaInnotec!D22</f>
        <v>27977</v>
      </c>
      <c r="E35" s="42">
        <f>AlphaInnotec!E22</f>
        <v>27698</v>
      </c>
      <c r="F35" s="42">
        <f>AlphaInnotec!F22</f>
        <v>27408</v>
      </c>
      <c r="G35" s="42">
        <f>SUM(B35:F35)</f>
        <v>141226</v>
      </c>
      <c r="I35" s="38" t="s">
        <v>28</v>
      </c>
      <c r="J35" s="43">
        <f>Thermia!B22</f>
        <v>29781.5</v>
      </c>
      <c r="K35" s="43">
        <f>Thermia!C22</f>
        <v>29479.5</v>
      </c>
      <c r="L35" s="43">
        <f>Thermia!D22</f>
        <v>29163.5</v>
      </c>
      <c r="M35" s="43">
        <f>Thermia!E22</f>
        <v>28835.5</v>
      </c>
      <c r="N35" s="43">
        <f>Thermia!F22</f>
        <v>28495.5</v>
      </c>
      <c r="O35" s="42">
        <f>SUM(J35:N35)</f>
        <v>145755.5</v>
      </c>
    </row>
    <row r="36" ht="12.75">
      <c r="A36" s="3"/>
    </row>
    <row r="37" spans="1:9" ht="12.75">
      <c r="A37" s="40" t="s">
        <v>47</v>
      </c>
      <c r="I37" s="3"/>
    </row>
    <row r="38" ht="12.75">
      <c r="A38" s="3" t="s">
        <v>37</v>
      </c>
    </row>
    <row r="39" ht="12.75">
      <c r="A39" s="40"/>
    </row>
    <row r="40" ht="12.75">
      <c r="A40" s="40" t="s">
        <v>46</v>
      </c>
    </row>
    <row r="41" ht="12.75">
      <c r="A41" s="40" t="s">
        <v>55</v>
      </c>
    </row>
    <row r="42" ht="12.75">
      <c r="A42" s="40" t="s">
        <v>56</v>
      </c>
    </row>
    <row r="43" ht="12.75">
      <c r="A43" s="40" t="s">
        <v>40</v>
      </c>
    </row>
  </sheetData>
  <sheetProtection/>
  <mergeCells count="4">
    <mergeCell ref="B6:F6"/>
    <mergeCell ref="B22:F22"/>
    <mergeCell ref="J6:N6"/>
    <mergeCell ref="J22:N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9.8515625" style="0" customWidth="1"/>
    <col min="2" max="17" width="12.8515625" style="0" bestFit="1" customWidth="1"/>
    <col min="18" max="21" width="12.421875" style="0" bestFit="1" customWidth="1"/>
    <col min="22" max="22" width="14.28125" style="0" bestFit="1" customWidth="1"/>
    <col min="23" max="16384" width="9.140625" style="0" customWidth="1"/>
  </cols>
  <sheetData>
    <row r="1" ht="18">
      <c r="A1" s="7" t="s">
        <v>29</v>
      </c>
    </row>
    <row r="2" ht="12.75">
      <c r="A2" s="3" t="s">
        <v>59</v>
      </c>
    </row>
    <row r="3" ht="18">
      <c r="A3" s="7" t="s">
        <v>27</v>
      </c>
    </row>
    <row r="4" ht="12.75">
      <c r="A4" s="2" t="s">
        <v>53</v>
      </c>
    </row>
    <row r="5" spans="2:22" s="2" customFormat="1" ht="12.75">
      <c r="B5" s="31" t="s">
        <v>0</v>
      </c>
      <c r="C5" s="31" t="s">
        <v>1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  <c r="O5" s="31" t="s">
        <v>13</v>
      </c>
      <c r="P5" s="31" t="s">
        <v>14</v>
      </c>
      <c r="Q5" s="31" t="s">
        <v>15</v>
      </c>
      <c r="R5" s="31" t="s">
        <v>16</v>
      </c>
      <c r="S5" s="31" t="s">
        <v>17</v>
      </c>
      <c r="T5" s="31" t="s">
        <v>18</v>
      </c>
      <c r="U5" s="31" t="s">
        <v>19</v>
      </c>
      <c r="V5" s="21" t="s">
        <v>36</v>
      </c>
    </row>
    <row r="6" spans="1:21" ht="12.75">
      <c r="A6" s="16" t="s">
        <v>21</v>
      </c>
      <c r="B6" s="17">
        <f>65000/50</f>
        <v>1300</v>
      </c>
      <c r="C6" s="17">
        <f>B6</f>
        <v>1300</v>
      </c>
      <c r="D6" s="17">
        <f aca="true" t="shared" si="0" ref="D6:U6">C6</f>
        <v>1300</v>
      </c>
      <c r="E6" s="17">
        <f t="shared" si="0"/>
        <v>1300</v>
      </c>
      <c r="F6" s="17">
        <f t="shared" si="0"/>
        <v>1300</v>
      </c>
      <c r="G6" s="17">
        <f t="shared" si="0"/>
        <v>1300</v>
      </c>
      <c r="H6" s="17">
        <f t="shared" si="0"/>
        <v>1300</v>
      </c>
      <c r="I6" s="17">
        <f t="shared" si="0"/>
        <v>1300</v>
      </c>
      <c r="J6" s="17">
        <f t="shared" si="0"/>
        <v>1300</v>
      </c>
      <c r="K6" s="17">
        <f t="shared" si="0"/>
        <v>1300</v>
      </c>
      <c r="L6" s="17">
        <f t="shared" si="0"/>
        <v>1300</v>
      </c>
      <c r="M6" s="17">
        <f t="shared" si="0"/>
        <v>1300</v>
      </c>
      <c r="N6" s="17">
        <f t="shared" si="0"/>
        <v>1300</v>
      </c>
      <c r="O6" s="17">
        <f t="shared" si="0"/>
        <v>1300</v>
      </c>
      <c r="P6" s="17">
        <f t="shared" si="0"/>
        <v>1300</v>
      </c>
      <c r="Q6" s="17">
        <f t="shared" si="0"/>
        <v>1300</v>
      </c>
      <c r="R6" s="17">
        <f t="shared" si="0"/>
        <v>1300</v>
      </c>
      <c r="S6" s="17">
        <f t="shared" si="0"/>
        <v>1300</v>
      </c>
      <c r="T6" s="17">
        <f t="shared" si="0"/>
        <v>1300</v>
      </c>
      <c r="U6" s="17">
        <f t="shared" si="0"/>
        <v>1300</v>
      </c>
    </row>
    <row r="7" spans="1:21" ht="12.75">
      <c r="A7" s="16" t="s">
        <v>22</v>
      </c>
      <c r="B7" s="17">
        <f>175363/20</f>
        <v>8768.15</v>
      </c>
      <c r="C7" s="17">
        <f>B7</f>
        <v>8768.15</v>
      </c>
      <c r="D7" s="17">
        <f aca="true" t="shared" si="1" ref="D7:U7">C7</f>
        <v>8768.15</v>
      </c>
      <c r="E7" s="17">
        <f t="shared" si="1"/>
        <v>8768.15</v>
      </c>
      <c r="F7" s="17">
        <f t="shared" si="1"/>
        <v>8768.15</v>
      </c>
      <c r="G7" s="17">
        <f t="shared" si="1"/>
        <v>8768.15</v>
      </c>
      <c r="H7" s="17">
        <f t="shared" si="1"/>
        <v>8768.15</v>
      </c>
      <c r="I7" s="17">
        <f t="shared" si="1"/>
        <v>8768.15</v>
      </c>
      <c r="J7" s="17">
        <f t="shared" si="1"/>
        <v>8768.15</v>
      </c>
      <c r="K7" s="17">
        <f t="shared" si="1"/>
        <v>8768.15</v>
      </c>
      <c r="L7" s="17">
        <f t="shared" si="1"/>
        <v>8768.15</v>
      </c>
      <c r="M7" s="17">
        <f t="shared" si="1"/>
        <v>8768.15</v>
      </c>
      <c r="N7" s="17">
        <f t="shared" si="1"/>
        <v>8768.15</v>
      </c>
      <c r="O7" s="17">
        <f t="shared" si="1"/>
        <v>8768.15</v>
      </c>
      <c r="P7" s="17">
        <f t="shared" si="1"/>
        <v>8768.15</v>
      </c>
      <c r="Q7" s="17">
        <f t="shared" si="1"/>
        <v>8768.15</v>
      </c>
      <c r="R7" s="17">
        <f t="shared" si="1"/>
        <v>8768.15</v>
      </c>
      <c r="S7" s="17">
        <f t="shared" si="1"/>
        <v>8768.15</v>
      </c>
      <c r="T7" s="17">
        <f t="shared" si="1"/>
        <v>8768.15</v>
      </c>
      <c r="U7" s="17">
        <f t="shared" si="1"/>
        <v>8768.15</v>
      </c>
    </row>
    <row r="8" spans="1:21" ht="12.75">
      <c r="A8" s="18" t="s">
        <v>23</v>
      </c>
      <c r="B8" s="17">
        <v>1000</v>
      </c>
      <c r="C8" s="17">
        <f>B8</f>
        <v>1000</v>
      </c>
      <c r="D8" s="17">
        <f aca="true" t="shared" si="2" ref="D8:U8">C8</f>
        <v>1000</v>
      </c>
      <c r="E8" s="17">
        <f t="shared" si="2"/>
        <v>1000</v>
      </c>
      <c r="F8" s="17">
        <f t="shared" si="2"/>
        <v>1000</v>
      </c>
      <c r="G8" s="17">
        <f t="shared" si="2"/>
        <v>1000</v>
      </c>
      <c r="H8" s="17">
        <f t="shared" si="2"/>
        <v>1000</v>
      </c>
      <c r="I8" s="17">
        <f t="shared" si="2"/>
        <v>1000</v>
      </c>
      <c r="J8" s="17">
        <f t="shared" si="2"/>
        <v>1000</v>
      </c>
      <c r="K8" s="17">
        <f t="shared" si="2"/>
        <v>1000</v>
      </c>
      <c r="L8" s="17">
        <f t="shared" si="2"/>
        <v>1000</v>
      </c>
      <c r="M8" s="17">
        <f t="shared" si="2"/>
        <v>1000</v>
      </c>
      <c r="N8" s="17">
        <f t="shared" si="2"/>
        <v>1000</v>
      </c>
      <c r="O8" s="17">
        <f t="shared" si="2"/>
        <v>1000</v>
      </c>
      <c r="P8" s="17">
        <f t="shared" si="2"/>
        <v>1000</v>
      </c>
      <c r="Q8" s="17">
        <f t="shared" si="2"/>
        <v>1000</v>
      </c>
      <c r="R8" s="17">
        <f t="shared" si="2"/>
        <v>1000</v>
      </c>
      <c r="S8" s="17">
        <f t="shared" si="2"/>
        <v>1000</v>
      </c>
      <c r="T8" s="17">
        <f t="shared" si="2"/>
        <v>1000</v>
      </c>
      <c r="U8" s="17">
        <f t="shared" si="2"/>
        <v>1000</v>
      </c>
    </row>
    <row r="9" spans="1:21" ht="12.75">
      <c r="A9" s="18" t="s">
        <v>20</v>
      </c>
      <c r="B9" s="17">
        <v>9641</v>
      </c>
      <c r="C9" s="17">
        <v>9316</v>
      </c>
      <c r="D9" s="17">
        <v>8976</v>
      </c>
      <c r="E9" s="17">
        <v>8624</v>
      </c>
      <c r="F9" s="17">
        <v>8256</v>
      </c>
      <c r="G9" s="17">
        <v>7875</v>
      </c>
      <c r="H9" s="17">
        <v>7477</v>
      </c>
      <c r="I9" s="17">
        <v>7065</v>
      </c>
      <c r="J9" s="17">
        <v>6635</v>
      </c>
      <c r="K9" s="17">
        <v>6187</v>
      </c>
      <c r="L9" s="17">
        <v>5723</v>
      </c>
      <c r="M9" s="17">
        <v>5239</v>
      </c>
      <c r="N9" s="17">
        <v>4736</v>
      </c>
      <c r="O9" s="17">
        <v>4213</v>
      </c>
      <c r="P9" s="17">
        <v>3668</v>
      </c>
      <c r="Q9" s="17">
        <v>3102</v>
      </c>
      <c r="R9" s="17">
        <v>2512</v>
      </c>
      <c r="S9" s="17">
        <v>1900</v>
      </c>
      <c r="T9" s="17">
        <v>1262</v>
      </c>
      <c r="U9" s="17">
        <v>547</v>
      </c>
    </row>
    <row r="10" spans="1:21" s="2" customFormat="1" ht="12.75">
      <c r="A10" s="19" t="s">
        <v>35</v>
      </c>
      <c r="B10" s="20">
        <f>SUM(B6:B9)</f>
        <v>20709.15</v>
      </c>
      <c r="C10" s="20">
        <f aca="true" t="shared" si="3" ref="C10:U10">SUM(C6:C9)</f>
        <v>20384.15</v>
      </c>
      <c r="D10" s="20">
        <f t="shared" si="3"/>
        <v>20044.15</v>
      </c>
      <c r="E10" s="20">
        <f t="shared" si="3"/>
        <v>19692.15</v>
      </c>
      <c r="F10" s="20">
        <f t="shared" si="3"/>
        <v>19324.15</v>
      </c>
      <c r="G10" s="20">
        <f t="shared" si="3"/>
        <v>18943.15</v>
      </c>
      <c r="H10" s="20">
        <f t="shared" si="3"/>
        <v>18545.15</v>
      </c>
      <c r="I10" s="20">
        <f t="shared" si="3"/>
        <v>18133.15</v>
      </c>
      <c r="J10" s="20">
        <f t="shared" si="3"/>
        <v>17703.15</v>
      </c>
      <c r="K10" s="20">
        <f t="shared" si="3"/>
        <v>17255.15</v>
      </c>
      <c r="L10" s="20">
        <f t="shared" si="3"/>
        <v>16791.15</v>
      </c>
      <c r="M10" s="20">
        <f t="shared" si="3"/>
        <v>16307.15</v>
      </c>
      <c r="N10" s="20">
        <f t="shared" si="3"/>
        <v>15804.15</v>
      </c>
      <c r="O10" s="20">
        <f t="shared" si="3"/>
        <v>15281.15</v>
      </c>
      <c r="P10" s="20">
        <f t="shared" si="3"/>
        <v>14736.15</v>
      </c>
      <c r="Q10" s="20">
        <f t="shared" si="3"/>
        <v>14170.15</v>
      </c>
      <c r="R10" s="20">
        <f t="shared" si="3"/>
        <v>13580.15</v>
      </c>
      <c r="S10" s="20">
        <f t="shared" si="3"/>
        <v>12968.15</v>
      </c>
      <c r="T10" s="20">
        <f t="shared" si="3"/>
        <v>12330.15</v>
      </c>
      <c r="U10" s="20">
        <f t="shared" si="3"/>
        <v>11615.15</v>
      </c>
    </row>
    <row r="11" spans="2:21" s="2" customFormat="1" ht="12.7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18" t="s">
        <v>32</v>
      </c>
      <c r="B12" s="22">
        <f>Sammendrag!B10</f>
        <v>1</v>
      </c>
      <c r="C12" s="22">
        <f aca="true" t="shared" si="4" ref="C12:G15">B12</f>
        <v>1</v>
      </c>
      <c r="D12" s="22">
        <f t="shared" si="4"/>
        <v>1</v>
      </c>
      <c r="E12" s="22">
        <f t="shared" si="4"/>
        <v>1</v>
      </c>
      <c r="F12" s="22">
        <f t="shared" si="4"/>
        <v>1</v>
      </c>
      <c r="G12" s="22">
        <f t="shared" si="4"/>
        <v>1</v>
      </c>
      <c r="H12" s="22">
        <f aca="true" t="shared" si="5" ref="H12:U15">G12</f>
        <v>1</v>
      </c>
      <c r="I12" s="22">
        <f t="shared" si="5"/>
        <v>1</v>
      </c>
      <c r="J12" s="22">
        <f t="shared" si="5"/>
        <v>1</v>
      </c>
      <c r="K12" s="22">
        <f t="shared" si="5"/>
        <v>1</v>
      </c>
      <c r="L12" s="22">
        <f t="shared" si="5"/>
        <v>1</v>
      </c>
      <c r="M12" s="22">
        <f t="shared" si="5"/>
        <v>1</v>
      </c>
      <c r="N12" s="22">
        <f t="shared" si="5"/>
        <v>1</v>
      </c>
      <c r="O12" s="22">
        <f t="shared" si="5"/>
        <v>1</v>
      </c>
      <c r="P12" s="22">
        <f t="shared" si="5"/>
        <v>1</v>
      </c>
      <c r="Q12" s="22">
        <f t="shared" si="5"/>
        <v>1</v>
      </c>
      <c r="R12" s="22">
        <f t="shared" si="5"/>
        <v>1</v>
      </c>
      <c r="S12" s="22">
        <f t="shared" si="5"/>
        <v>1</v>
      </c>
      <c r="T12" s="22">
        <f t="shared" si="5"/>
        <v>1</v>
      </c>
      <c r="U12" s="22">
        <f t="shared" si="5"/>
        <v>1</v>
      </c>
    </row>
    <row r="13" spans="1:21" ht="12.75">
      <c r="A13" s="18" t="s">
        <v>42</v>
      </c>
      <c r="B13" s="17">
        <f>Sammendrag!B14</f>
        <v>9090.909090909092</v>
      </c>
      <c r="C13" s="23">
        <f t="shared" si="4"/>
        <v>9090.909090909092</v>
      </c>
      <c r="D13" s="23">
        <f t="shared" si="4"/>
        <v>9090.909090909092</v>
      </c>
      <c r="E13" s="23">
        <f aca="true" t="shared" si="6" ref="E13:G14">D13</f>
        <v>9090.909090909092</v>
      </c>
      <c r="F13" s="23">
        <f t="shared" si="6"/>
        <v>9090.909090909092</v>
      </c>
      <c r="G13" s="23">
        <f t="shared" si="6"/>
        <v>9090.909090909092</v>
      </c>
      <c r="H13" s="23">
        <f t="shared" si="5"/>
        <v>9090.909090909092</v>
      </c>
      <c r="I13" s="23">
        <f t="shared" si="5"/>
        <v>9090.909090909092</v>
      </c>
      <c r="J13" s="23">
        <f t="shared" si="5"/>
        <v>9090.909090909092</v>
      </c>
      <c r="K13" s="23">
        <f t="shared" si="5"/>
        <v>9090.909090909092</v>
      </c>
      <c r="L13" s="23">
        <f t="shared" si="5"/>
        <v>9090.909090909092</v>
      </c>
      <c r="M13" s="23">
        <f t="shared" si="5"/>
        <v>9090.909090909092</v>
      </c>
      <c r="N13" s="23">
        <f t="shared" si="5"/>
        <v>9090.909090909092</v>
      </c>
      <c r="O13" s="23">
        <f t="shared" si="5"/>
        <v>9090.909090909092</v>
      </c>
      <c r="P13" s="23">
        <f t="shared" si="5"/>
        <v>9090.909090909092</v>
      </c>
      <c r="Q13" s="23">
        <f t="shared" si="5"/>
        <v>9090.909090909092</v>
      </c>
      <c r="R13" s="23">
        <f t="shared" si="5"/>
        <v>9090.909090909092</v>
      </c>
      <c r="S13" s="23">
        <f t="shared" si="5"/>
        <v>9090.909090909092</v>
      </c>
      <c r="T13" s="23">
        <f t="shared" si="5"/>
        <v>9090.909090909092</v>
      </c>
      <c r="U13" s="23">
        <f t="shared" si="5"/>
        <v>9090.909090909092</v>
      </c>
    </row>
    <row r="14" spans="1:21" ht="12.75">
      <c r="A14" s="18" t="s">
        <v>50</v>
      </c>
      <c r="B14" s="17">
        <f>Sammendrag!B13</f>
        <v>0</v>
      </c>
      <c r="C14" s="23">
        <f>B14</f>
        <v>0</v>
      </c>
      <c r="D14" s="23">
        <f t="shared" si="4"/>
        <v>0</v>
      </c>
      <c r="E14" s="23">
        <f t="shared" si="6"/>
        <v>0</v>
      </c>
      <c r="F14" s="23">
        <f t="shared" si="6"/>
        <v>0</v>
      </c>
      <c r="G14" s="23">
        <f t="shared" si="6"/>
        <v>0</v>
      </c>
      <c r="H14" s="23">
        <f t="shared" si="5"/>
        <v>0</v>
      </c>
      <c r="I14" s="23">
        <f t="shared" si="5"/>
        <v>0</v>
      </c>
      <c r="J14" s="23">
        <f t="shared" si="5"/>
        <v>0</v>
      </c>
      <c r="K14" s="23">
        <f t="shared" si="5"/>
        <v>0</v>
      </c>
      <c r="L14" s="23">
        <f t="shared" si="5"/>
        <v>0</v>
      </c>
      <c r="M14" s="23">
        <f t="shared" si="5"/>
        <v>0</v>
      </c>
      <c r="N14" s="23">
        <f t="shared" si="5"/>
        <v>0</v>
      </c>
      <c r="O14" s="23">
        <f t="shared" si="5"/>
        <v>0</v>
      </c>
      <c r="P14" s="23">
        <f t="shared" si="5"/>
        <v>0</v>
      </c>
      <c r="Q14" s="23">
        <f t="shared" si="5"/>
        <v>0</v>
      </c>
      <c r="R14" s="23">
        <f t="shared" si="5"/>
        <v>0</v>
      </c>
      <c r="S14" s="23">
        <f t="shared" si="5"/>
        <v>0</v>
      </c>
      <c r="T14" s="23">
        <f t="shared" si="5"/>
        <v>0</v>
      </c>
      <c r="U14" s="23">
        <f t="shared" si="5"/>
        <v>0</v>
      </c>
    </row>
    <row r="15" spans="1:21" ht="12.75">
      <c r="A15" s="18" t="s">
        <v>25</v>
      </c>
      <c r="B15" s="41">
        <f>Sammendrag!B12</f>
        <v>3.3</v>
      </c>
      <c r="C15" s="24">
        <f>B15</f>
        <v>3.3</v>
      </c>
      <c r="D15" s="24">
        <f t="shared" si="4"/>
        <v>3.3</v>
      </c>
      <c r="E15" s="24">
        <f>D15</f>
        <v>3.3</v>
      </c>
      <c r="F15" s="24">
        <f t="shared" si="4"/>
        <v>3.3</v>
      </c>
      <c r="G15" s="24">
        <f t="shared" si="4"/>
        <v>3.3</v>
      </c>
      <c r="H15" s="24">
        <f t="shared" si="5"/>
        <v>3.3</v>
      </c>
      <c r="I15" s="24">
        <f t="shared" si="5"/>
        <v>3.3</v>
      </c>
      <c r="J15" s="24">
        <f t="shared" si="5"/>
        <v>3.3</v>
      </c>
      <c r="K15" s="24">
        <f t="shared" si="5"/>
        <v>3.3</v>
      </c>
      <c r="L15" s="24">
        <f t="shared" si="5"/>
        <v>3.3</v>
      </c>
      <c r="M15" s="24">
        <f t="shared" si="5"/>
        <v>3.3</v>
      </c>
      <c r="N15" s="24">
        <f t="shared" si="5"/>
        <v>3.3</v>
      </c>
      <c r="O15" s="24">
        <f t="shared" si="5"/>
        <v>3.3</v>
      </c>
      <c r="P15" s="24">
        <f t="shared" si="5"/>
        <v>3.3</v>
      </c>
      <c r="Q15" s="24">
        <f t="shared" si="5"/>
        <v>3.3</v>
      </c>
      <c r="R15" s="24">
        <f t="shared" si="5"/>
        <v>3.3</v>
      </c>
      <c r="S15" s="24">
        <f t="shared" si="5"/>
        <v>3.3</v>
      </c>
      <c r="T15" s="24">
        <f t="shared" si="5"/>
        <v>3.3</v>
      </c>
      <c r="U15" s="24">
        <f t="shared" si="5"/>
        <v>3.3</v>
      </c>
    </row>
    <row r="16" spans="1:21" s="3" customFormat="1" ht="12.75">
      <c r="A16" s="18" t="s">
        <v>41</v>
      </c>
      <c r="B16" s="25">
        <f>Sammendrag!B11</f>
        <v>30000</v>
      </c>
      <c r="C16" s="25">
        <f aca="true" t="shared" si="7" ref="C16:U16">C13*C15</f>
        <v>30000</v>
      </c>
      <c r="D16" s="25">
        <f t="shared" si="7"/>
        <v>30000</v>
      </c>
      <c r="E16" s="25">
        <f t="shared" si="7"/>
        <v>30000</v>
      </c>
      <c r="F16" s="25">
        <f t="shared" si="7"/>
        <v>30000</v>
      </c>
      <c r="G16" s="25">
        <f t="shared" si="7"/>
        <v>30000</v>
      </c>
      <c r="H16" s="25">
        <f t="shared" si="7"/>
        <v>30000</v>
      </c>
      <c r="I16" s="25">
        <f t="shared" si="7"/>
        <v>30000</v>
      </c>
      <c r="J16" s="25">
        <f t="shared" si="7"/>
        <v>30000</v>
      </c>
      <c r="K16" s="25">
        <f t="shared" si="7"/>
        <v>30000</v>
      </c>
      <c r="L16" s="25">
        <f t="shared" si="7"/>
        <v>30000</v>
      </c>
      <c r="M16" s="25">
        <f t="shared" si="7"/>
        <v>30000</v>
      </c>
      <c r="N16" s="25">
        <f t="shared" si="7"/>
        <v>30000</v>
      </c>
      <c r="O16" s="25">
        <f t="shared" si="7"/>
        <v>30000</v>
      </c>
      <c r="P16" s="25">
        <f t="shared" si="7"/>
        <v>30000</v>
      </c>
      <c r="Q16" s="25">
        <f t="shared" si="7"/>
        <v>30000</v>
      </c>
      <c r="R16" s="25">
        <f t="shared" si="7"/>
        <v>30000</v>
      </c>
      <c r="S16" s="25">
        <f t="shared" si="7"/>
        <v>30000</v>
      </c>
      <c r="T16" s="25">
        <f t="shared" si="7"/>
        <v>30000</v>
      </c>
      <c r="U16" s="25">
        <f t="shared" si="7"/>
        <v>30000</v>
      </c>
    </row>
    <row r="17" spans="1:21" s="2" customFormat="1" ht="12.75">
      <c r="A17" s="19" t="s">
        <v>49</v>
      </c>
      <c r="B17" s="26">
        <f aca="true" t="shared" si="8" ref="B17:U17">B22/B16</f>
        <v>0.9933353030303032</v>
      </c>
      <c r="C17" s="26">
        <f t="shared" si="8"/>
        <v>0.9825019696969698</v>
      </c>
      <c r="D17" s="26">
        <f t="shared" si="8"/>
        <v>0.9711686363636365</v>
      </c>
      <c r="E17" s="26">
        <f t="shared" si="8"/>
        <v>0.9594353030303031</v>
      </c>
      <c r="F17" s="26">
        <f t="shared" si="8"/>
        <v>0.9471686363636365</v>
      </c>
      <c r="G17" s="26">
        <f t="shared" si="8"/>
        <v>0.9344686363636364</v>
      </c>
      <c r="H17" s="26">
        <f t="shared" si="8"/>
        <v>0.9212019696969698</v>
      </c>
      <c r="I17" s="26">
        <f t="shared" si="8"/>
        <v>0.9074686363636364</v>
      </c>
      <c r="J17" s="26">
        <f t="shared" si="8"/>
        <v>0.8931353030303031</v>
      </c>
      <c r="K17" s="26">
        <f t="shared" si="8"/>
        <v>0.8782019696969697</v>
      </c>
      <c r="L17" s="26">
        <f t="shared" si="8"/>
        <v>0.8627353030303031</v>
      </c>
      <c r="M17" s="26">
        <f t="shared" si="8"/>
        <v>0.8466019696969697</v>
      </c>
      <c r="N17" s="26">
        <f t="shared" si="8"/>
        <v>0.829835303030303</v>
      </c>
      <c r="O17" s="26">
        <f t="shared" si="8"/>
        <v>0.8124019696969697</v>
      </c>
      <c r="P17" s="26">
        <f t="shared" si="8"/>
        <v>0.794235303030303</v>
      </c>
      <c r="Q17" s="26">
        <f t="shared" si="8"/>
        <v>0.7753686363636363</v>
      </c>
      <c r="R17" s="26">
        <f t="shared" si="8"/>
        <v>0.7557019696969697</v>
      </c>
      <c r="S17" s="26">
        <f t="shared" si="8"/>
        <v>0.7353019696969697</v>
      </c>
      <c r="T17" s="26">
        <f t="shared" si="8"/>
        <v>0.7140353030303029</v>
      </c>
      <c r="U17" s="26">
        <f t="shared" si="8"/>
        <v>0.6902019696969697</v>
      </c>
    </row>
    <row r="18" spans="2:21" s="2" customFormat="1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2" s="12" customFormat="1" ht="12.75">
      <c r="A19" s="18" t="s">
        <v>24</v>
      </c>
      <c r="B19" s="27">
        <f aca="true" t="shared" si="9" ref="B19:U19">-(B12-B17)*B16</f>
        <v>-199.94090909090545</v>
      </c>
      <c r="C19" s="27">
        <f t="shared" si="9"/>
        <v>-524.9409090909063</v>
      </c>
      <c r="D19" s="27">
        <f t="shared" si="9"/>
        <v>-864.9409090909055</v>
      </c>
      <c r="E19" s="27">
        <f t="shared" si="9"/>
        <v>-1216.9409090909066</v>
      </c>
      <c r="F19" s="27">
        <f t="shared" si="9"/>
        <v>-1584.9409090909062</v>
      </c>
      <c r="G19" s="27">
        <f t="shared" si="9"/>
        <v>-1965.9409090909076</v>
      </c>
      <c r="H19" s="27">
        <f t="shared" si="9"/>
        <v>-2363.940909090907</v>
      </c>
      <c r="I19" s="27">
        <f t="shared" si="9"/>
        <v>-2775.940909090908</v>
      </c>
      <c r="J19" s="27">
        <f t="shared" si="9"/>
        <v>-3205.9409090909076</v>
      </c>
      <c r="K19" s="27">
        <f t="shared" si="9"/>
        <v>-3653.940909090908</v>
      </c>
      <c r="L19" s="27">
        <f t="shared" si="9"/>
        <v>-4117.940909090907</v>
      </c>
      <c r="M19" s="27">
        <f t="shared" si="9"/>
        <v>-4601.94090909091</v>
      </c>
      <c r="N19" s="27">
        <f t="shared" si="9"/>
        <v>-5104.940909090911</v>
      </c>
      <c r="O19" s="27">
        <f t="shared" si="9"/>
        <v>-5627.94090909091</v>
      </c>
      <c r="P19" s="27">
        <f t="shared" si="9"/>
        <v>-6172.94090909091</v>
      </c>
      <c r="Q19" s="27">
        <f t="shared" si="9"/>
        <v>-6738.940909090911</v>
      </c>
      <c r="R19" s="27">
        <f t="shared" si="9"/>
        <v>-7328.940909090909</v>
      </c>
      <c r="S19" s="27">
        <f t="shared" si="9"/>
        <v>-7940.9409090909085</v>
      </c>
      <c r="T19" s="27">
        <f t="shared" si="9"/>
        <v>-8578.940909090912</v>
      </c>
      <c r="U19" s="27">
        <f t="shared" si="9"/>
        <v>-9293.94090909091</v>
      </c>
      <c r="V19" s="28">
        <f>SUM(B19:U19)</f>
        <v>-83864.81818181818</v>
      </c>
    </row>
    <row r="20" spans="1:22" s="6" customFormat="1" ht="12.75">
      <c r="A20" s="18" t="s">
        <v>33</v>
      </c>
      <c r="B20" s="27">
        <f>B12*B13</f>
        <v>9090.909090909092</v>
      </c>
      <c r="C20" s="27">
        <f aca="true" t="shared" si="10" ref="C20:U20">C12*C13</f>
        <v>9090.909090909092</v>
      </c>
      <c r="D20" s="27">
        <f t="shared" si="10"/>
        <v>9090.909090909092</v>
      </c>
      <c r="E20" s="27">
        <f t="shared" si="10"/>
        <v>9090.909090909092</v>
      </c>
      <c r="F20" s="27">
        <f t="shared" si="10"/>
        <v>9090.909090909092</v>
      </c>
      <c r="G20" s="27">
        <f t="shared" si="10"/>
        <v>9090.909090909092</v>
      </c>
      <c r="H20" s="27">
        <f t="shared" si="10"/>
        <v>9090.909090909092</v>
      </c>
      <c r="I20" s="27">
        <f t="shared" si="10"/>
        <v>9090.909090909092</v>
      </c>
      <c r="J20" s="27">
        <f t="shared" si="10"/>
        <v>9090.909090909092</v>
      </c>
      <c r="K20" s="27">
        <f t="shared" si="10"/>
        <v>9090.909090909092</v>
      </c>
      <c r="L20" s="27">
        <f t="shared" si="10"/>
        <v>9090.909090909092</v>
      </c>
      <c r="M20" s="27">
        <f t="shared" si="10"/>
        <v>9090.909090909092</v>
      </c>
      <c r="N20" s="27">
        <f t="shared" si="10"/>
        <v>9090.909090909092</v>
      </c>
      <c r="O20" s="27">
        <f t="shared" si="10"/>
        <v>9090.909090909092</v>
      </c>
      <c r="P20" s="27">
        <f t="shared" si="10"/>
        <v>9090.909090909092</v>
      </c>
      <c r="Q20" s="27">
        <f t="shared" si="10"/>
        <v>9090.909090909092</v>
      </c>
      <c r="R20" s="27">
        <f t="shared" si="10"/>
        <v>9090.909090909092</v>
      </c>
      <c r="S20" s="27">
        <f t="shared" si="10"/>
        <v>9090.909090909092</v>
      </c>
      <c r="T20" s="27">
        <f t="shared" si="10"/>
        <v>9090.909090909092</v>
      </c>
      <c r="U20" s="27">
        <f t="shared" si="10"/>
        <v>9090.909090909092</v>
      </c>
      <c r="V20" s="10"/>
    </row>
    <row r="21" spans="1:22" s="6" customFormat="1" ht="12.75">
      <c r="A21" s="18" t="s">
        <v>51</v>
      </c>
      <c r="B21" s="27">
        <f>B12*B14</f>
        <v>0</v>
      </c>
      <c r="C21" s="27">
        <f aca="true" t="shared" si="11" ref="C21:U21">C12*C14</f>
        <v>0</v>
      </c>
      <c r="D21" s="27">
        <f t="shared" si="11"/>
        <v>0</v>
      </c>
      <c r="E21" s="27">
        <f t="shared" si="11"/>
        <v>0</v>
      </c>
      <c r="F21" s="27">
        <f t="shared" si="11"/>
        <v>0</v>
      </c>
      <c r="G21" s="27">
        <f t="shared" si="11"/>
        <v>0</v>
      </c>
      <c r="H21" s="27">
        <f t="shared" si="11"/>
        <v>0</v>
      </c>
      <c r="I21" s="27">
        <f t="shared" si="11"/>
        <v>0</v>
      </c>
      <c r="J21" s="27">
        <f t="shared" si="11"/>
        <v>0</v>
      </c>
      <c r="K21" s="27">
        <f t="shared" si="11"/>
        <v>0</v>
      </c>
      <c r="L21" s="27">
        <f t="shared" si="11"/>
        <v>0</v>
      </c>
      <c r="M21" s="27">
        <f t="shared" si="11"/>
        <v>0</v>
      </c>
      <c r="N21" s="27">
        <f t="shared" si="11"/>
        <v>0</v>
      </c>
      <c r="O21" s="27">
        <f t="shared" si="11"/>
        <v>0</v>
      </c>
      <c r="P21" s="27">
        <f t="shared" si="11"/>
        <v>0</v>
      </c>
      <c r="Q21" s="27">
        <f t="shared" si="11"/>
        <v>0</v>
      </c>
      <c r="R21" s="27">
        <f t="shared" si="11"/>
        <v>0</v>
      </c>
      <c r="S21" s="27">
        <f t="shared" si="11"/>
        <v>0</v>
      </c>
      <c r="T21" s="27">
        <f t="shared" si="11"/>
        <v>0</v>
      </c>
      <c r="U21" s="27">
        <f t="shared" si="11"/>
        <v>0</v>
      </c>
      <c r="V21" s="10"/>
    </row>
    <row r="22" spans="1:22" s="6" customFormat="1" ht="12.75">
      <c r="A22" s="19" t="s">
        <v>28</v>
      </c>
      <c r="B22" s="28">
        <f>B10+B20+B21</f>
        <v>29800.059090909093</v>
      </c>
      <c r="C22" s="28">
        <f aca="true" t="shared" si="12" ref="C22:U22">C10+C20+C21</f>
        <v>29475.059090909093</v>
      </c>
      <c r="D22" s="28">
        <f t="shared" si="12"/>
        <v>29135.059090909093</v>
      </c>
      <c r="E22" s="28">
        <f t="shared" si="12"/>
        <v>28783.059090909093</v>
      </c>
      <c r="F22" s="28">
        <f t="shared" si="12"/>
        <v>28415.059090909093</v>
      </c>
      <c r="G22" s="28">
        <f t="shared" si="12"/>
        <v>28034.059090909093</v>
      </c>
      <c r="H22" s="28">
        <f t="shared" si="12"/>
        <v>27636.059090909093</v>
      </c>
      <c r="I22" s="28">
        <f t="shared" si="12"/>
        <v>27224.059090909093</v>
      </c>
      <c r="J22" s="28">
        <f t="shared" si="12"/>
        <v>26794.059090909093</v>
      </c>
      <c r="K22" s="28">
        <f t="shared" si="12"/>
        <v>26346.059090909093</v>
      </c>
      <c r="L22" s="28">
        <f t="shared" si="12"/>
        <v>25882.059090909093</v>
      </c>
      <c r="M22" s="28">
        <f t="shared" si="12"/>
        <v>25398.05909090909</v>
      </c>
      <c r="N22" s="28">
        <f t="shared" si="12"/>
        <v>24895.05909090909</v>
      </c>
      <c r="O22" s="28">
        <f t="shared" si="12"/>
        <v>24372.05909090909</v>
      </c>
      <c r="P22" s="28">
        <f t="shared" si="12"/>
        <v>23827.05909090909</v>
      </c>
      <c r="Q22" s="28">
        <f t="shared" si="12"/>
        <v>23261.05909090909</v>
      </c>
      <c r="R22" s="28">
        <f t="shared" si="12"/>
        <v>22671.05909090909</v>
      </c>
      <c r="S22" s="28">
        <f t="shared" si="12"/>
        <v>22059.05909090909</v>
      </c>
      <c r="T22" s="28">
        <f t="shared" si="12"/>
        <v>21421.05909090909</v>
      </c>
      <c r="U22" s="28">
        <f t="shared" si="12"/>
        <v>20706.05909090909</v>
      </c>
      <c r="V22" s="28">
        <f>SUM(B22:U22)</f>
        <v>516135.1818181817</v>
      </c>
    </row>
    <row r="23" spans="1:22" s="6" customFormat="1" ht="12.75">
      <c r="A23" s="1"/>
      <c r="V23" s="10"/>
    </row>
    <row r="24" spans="1:22" s="6" customFormat="1" ht="12.75">
      <c r="A24" s="1"/>
      <c r="V24" s="28">
        <f>SUM(V19:V23)</f>
        <v>432270.36363636353</v>
      </c>
    </row>
    <row r="25" spans="1:22" s="6" customFormat="1" ht="12.75">
      <c r="A25" s="1"/>
      <c r="V25" s="4"/>
    </row>
    <row r="26" ht="18">
      <c r="A26" s="7" t="s">
        <v>34</v>
      </c>
    </row>
    <row r="27" ht="18">
      <c r="A27" s="7"/>
    </row>
    <row r="28" spans="2:22" s="2" customFormat="1" ht="12.75">
      <c r="B28" s="31" t="s">
        <v>0</v>
      </c>
      <c r="C28" s="31" t="s">
        <v>1</v>
      </c>
      <c r="D28" s="31" t="s">
        <v>2</v>
      </c>
      <c r="E28" s="31" t="s">
        <v>3</v>
      </c>
      <c r="F28" s="31" t="s">
        <v>4</v>
      </c>
      <c r="G28" s="31" t="s">
        <v>5</v>
      </c>
      <c r="H28" s="31" t="s">
        <v>6</v>
      </c>
      <c r="I28" s="31" t="s">
        <v>7</v>
      </c>
      <c r="J28" s="31" t="s">
        <v>8</v>
      </c>
      <c r="K28" s="31" t="s">
        <v>9</v>
      </c>
      <c r="L28" s="31" t="s">
        <v>10</v>
      </c>
      <c r="M28" s="31" t="s">
        <v>11</v>
      </c>
      <c r="N28" s="31" t="s">
        <v>12</v>
      </c>
      <c r="O28" s="31" t="s">
        <v>13</v>
      </c>
      <c r="P28" s="31" t="s">
        <v>14</v>
      </c>
      <c r="Q28" s="31" t="s">
        <v>15</v>
      </c>
      <c r="R28" s="31" t="s">
        <v>16</v>
      </c>
      <c r="S28" s="31" t="s">
        <v>17</v>
      </c>
      <c r="T28" s="31" t="s">
        <v>18</v>
      </c>
      <c r="U28" s="31" t="s">
        <v>19</v>
      </c>
      <c r="V28" s="21" t="s">
        <v>36</v>
      </c>
    </row>
    <row r="29" spans="1:21" ht="12.75">
      <c r="A29" s="18" t="str">
        <f>A6</f>
        <v>Avskrivning Borehull</v>
      </c>
      <c r="B29" s="17">
        <v>0</v>
      </c>
      <c r="C29" s="17"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12.75">
      <c r="A30" s="18" t="str">
        <f>A7</f>
        <v>Avskrivning Anlegg</v>
      </c>
      <c r="B30" s="17">
        <v>0</v>
      </c>
      <c r="C30" s="17"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12.75">
      <c r="A31" s="18" t="str">
        <f>A8</f>
        <v>Årlig vedlikehold (stipulert)</v>
      </c>
      <c r="B31" s="17">
        <f>B8</f>
        <v>1000</v>
      </c>
      <c r="C31" s="17">
        <f>B31</f>
        <v>1000</v>
      </c>
      <c r="D31" s="17">
        <f aca="true" t="shared" si="13" ref="D31:U31">C31</f>
        <v>1000</v>
      </c>
      <c r="E31" s="17">
        <f t="shared" si="13"/>
        <v>1000</v>
      </c>
      <c r="F31" s="17">
        <f t="shared" si="13"/>
        <v>1000</v>
      </c>
      <c r="G31" s="17">
        <f t="shared" si="13"/>
        <v>1000</v>
      </c>
      <c r="H31" s="17">
        <f t="shared" si="13"/>
        <v>1000</v>
      </c>
      <c r="I31" s="17">
        <f t="shared" si="13"/>
        <v>1000</v>
      </c>
      <c r="J31" s="17">
        <f t="shared" si="13"/>
        <v>1000</v>
      </c>
      <c r="K31" s="17">
        <f t="shared" si="13"/>
        <v>1000</v>
      </c>
      <c r="L31" s="17">
        <f t="shared" si="13"/>
        <v>1000</v>
      </c>
      <c r="M31" s="17">
        <f t="shared" si="13"/>
        <v>1000</v>
      </c>
      <c r="N31" s="17">
        <f t="shared" si="13"/>
        <v>1000</v>
      </c>
      <c r="O31" s="17">
        <f t="shared" si="13"/>
        <v>1000</v>
      </c>
      <c r="P31" s="17">
        <f t="shared" si="13"/>
        <v>1000</v>
      </c>
      <c r="Q31" s="17">
        <f t="shared" si="13"/>
        <v>1000</v>
      </c>
      <c r="R31" s="17">
        <f t="shared" si="13"/>
        <v>1000</v>
      </c>
      <c r="S31" s="17">
        <f t="shared" si="13"/>
        <v>1000</v>
      </c>
      <c r="T31" s="17">
        <f t="shared" si="13"/>
        <v>1000</v>
      </c>
      <c r="U31" s="17">
        <f t="shared" si="13"/>
        <v>1000</v>
      </c>
    </row>
    <row r="32" spans="1:21" ht="12.75">
      <c r="A32" s="18" t="str">
        <f>A9</f>
        <v>Årlige renter</v>
      </c>
      <c r="B32" s="17">
        <f>B9</f>
        <v>9641</v>
      </c>
      <c r="C32" s="17">
        <f aca="true" t="shared" si="14" ref="C32:U32">C9</f>
        <v>9316</v>
      </c>
      <c r="D32" s="17">
        <f t="shared" si="14"/>
        <v>8976</v>
      </c>
      <c r="E32" s="17">
        <f t="shared" si="14"/>
        <v>8624</v>
      </c>
      <c r="F32" s="17">
        <f t="shared" si="14"/>
        <v>8256</v>
      </c>
      <c r="G32" s="17">
        <f t="shared" si="14"/>
        <v>7875</v>
      </c>
      <c r="H32" s="17">
        <f t="shared" si="14"/>
        <v>7477</v>
      </c>
      <c r="I32" s="17">
        <f t="shared" si="14"/>
        <v>7065</v>
      </c>
      <c r="J32" s="17">
        <f t="shared" si="14"/>
        <v>6635</v>
      </c>
      <c r="K32" s="17">
        <f t="shared" si="14"/>
        <v>6187</v>
      </c>
      <c r="L32" s="17">
        <f t="shared" si="14"/>
        <v>5723</v>
      </c>
      <c r="M32" s="17">
        <f t="shared" si="14"/>
        <v>5239</v>
      </c>
      <c r="N32" s="17">
        <f t="shared" si="14"/>
        <v>4736</v>
      </c>
      <c r="O32" s="17">
        <f t="shared" si="14"/>
        <v>4213</v>
      </c>
      <c r="P32" s="17">
        <f t="shared" si="14"/>
        <v>3668</v>
      </c>
      <c r="Q32" s="17">
        <f t="shared" si="14"/>
        <v>3102</v>
      </c>
      <c r="R32" s="17">
        <f t="shared" si="14"/>
        <v>2512</v>
      </c>
      <c r="S32" s="17">
        <f t="shared" si="14"/>
        <v>1900</v>
      </c>
      <c r="T32" s="17">
        <f t="shared" si="14"/>
        <v>1262</v>
      </c>
      <c r="U32" s="17">
        <f t="shared" si="14"/>
        <v>547</v>
      </c>
    </row>
    <row r="33" spans="1:21" s="2" customFormat="1" ht="12.75">
      <c r="A33" s="19" t="str">
        <f>A10</f>
        <v>Årlig kostnad for anlegg</v>
      </c>
      <c r="B33" s="20">
        <f aca="true" t="shared" si="15" ref="B33:U33">SUM(B29:B32)</f>
        <v>10641</v>
      </c>
      <c r="C33" s="20">
        <f t="shared" si="15"/>
        <v>10316</v>
      </c>
      <c r="D33" s="20">
        <f t="shared" si="15"/>
        <v>9976</v>
      </c>
      <c r="E33" s="20">
        <f t="shared" si="15"/>
        <v>9624</v>
      </c>
      <c r="F33" s="20">
        <f t="shared" si="15"/>
        <v>9256</v>
      </c>
      <c r="G33" s="20">
        <f t="shared" si="15"/>
        <v>8875</v>
      </c>
      <c r="H33" s="20">
        <f t="shared" si="15"/>
        <v>8477</v>
      </c>
      <c r="I33" s="20">
        <f t="shared" si="15"/>
        <v>8065</v>
      </c>
      <c r="J33" s="20">
        <f t="shared" si="15"/>
        <v>7635</v>
      </c>
      <c r="K33" s="20">
        <f t="shared" si="15"/>
        <v>7187</v>
      </c>
      <c r="L33" s="20">
        <f t="shared" si="15"/>
        <v>6723</v>
      </c>
      <c r="M33" s="20">
        <f t="shared" si="15"/>
        <v>6239</v>
      </c>
      <c r="N33" s="20">
        <f t="shared" si="15"/>
        <v>5736</v>
      </c>
      <c r="O33" s="20">
        <f t="shared" si="15"/>
        <v>5213</v>
      </c>
      <c r="P33" s="20">
        <f t="shared" si="15"/>
        <v>4668</v>
      </c>
      <c r="Q33" s="20">
        <f t="shared" si="15"/>
        <v>4102</v>
      </c>
      <c r="R33" s="20">
        <f t="shared" si="15"/>
        <v>3512</v>
      </c>
      <c r="S33" s="20">
        <f t="shared" si="15"/>
        <v>2900</v>
      </c>
      <c r="T33" s="20">
        <f t="shared" si="15"/>
        <v>2262</v>
      </c>
      <c r="U33" s="20">
        <f t="shared" si="15"/>
        <v>1547</v>
      </c>
    </row>
    <row r="34" spans="1:21" ht="12.75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.75">
      <c r="A35" s="18" t="str">
        <f>A12</f>
        <v>Strømpris fra leverandør</v>
      </c>
      <c r="B35" s="22">
        <f>B12</f>
        <v>1</v>
      </c>
      <c r="C35" s="22">
        <f>B35</f>
        <v>1</v>
      </c>
      <c r="D35" s="22">
        <f aca="true" t="shared" si="16" ref="D35:U37">C35</f>
        <v>1</v>
      </c>
      <c r="E35" s="22">
        <f t="shared" si="16"/>
        <v>1</v>
      </c>
      <c r="F35" s="22">
        <f t="shared" si="16"/>
        <v>1</v>
      </c>
      <c r="G35" s="22">
        <f t="shared" si="16"/>
        <v>1</v>
      </c>
      <c r="H35" s="22">
        <f t="shared" si="16"/>
        <v>1</v>
      </c>
      <c r="I35" s="22">
        <f t="shared" si="16"/>
        <v>1</v>
      </c>
      <c r="J35" s="22">
        <f t="shared" si="16"/>
        <v>1</v>
      </c>
      <c r="K35" s="22">
        <f t="shared" si="16"/>
        <v>1</v>
      </c>
      <c r="L35" s="22">
        <f t="shared" si="16"/>
        <v>1</v>
      </c>
      <c r="M35" s="22">
        <f t="shared" si="16"/>
        <v>1</v>
      </c>
      <c r="N35" s="22">
        <f t="shared" si="16"/>
        <v>1</v>
      </c>
      <c r="O35" s="22">
        <f t="shared" si="16"/>
        <v>1</v>
      </c>
      <c r="P35" s="22">
        <f t="shared" si="16"/>
        <v>1</v>
      </c>
      <c r="Q35" s="22">
        <f t="shared" si="16"/>
        <v>1</v>
      </c>
      <c r="R35" s="22">
        <f t="shared" si="16"/>
        <v>1</v>
      </c>
      <c r="S35" s="22">
        <f t="shared" si="16"/>
        <v>1</v>
      </c>
      <c r="T35" s="22">
        <f t="shared" si="16"/>
        <v>1</v>
      </c>
      <c r="U35" s="22">
        <f t="shared" si="16"/>
        <v>1</v>
      </c>
    </row>
    <row r="36" spans="1:21" ht="12.75">
      <c r="A36" s="18" t="str">
        <f>A13</f>
        <v>Forbruk VP/år kW/t</v>
      </c>
      <c r="B36" s="23">
        <f>B13</f>
        <v>9090.909090909092</v>
      </c>
      <c r="C36" s="23">
        <f>B36</f>
        <v>9090.909090909092</v>
      </c>
      <c r="D36" s="23">
        <f t="shared" si="16"/>
        <v>9090.909090909092</v>
      </c>
      <c r="E36" s="23">
        <f t="shared" si="16"/>
        <v>9090.909090909092</v>
      </c>
      <c r="F36" s="23">
        <f t="shared" si="16"/>
        <v>9090.909090909092</v>
      </c>
      <c r="G36" s="23">
        <f t="shared" si="16"/>
        <v>9090.909090909092</v>
      </c>
      <c r="H36" s="23">
        <f t="shared" si="16"/>
        <v>9090.909090909092</v>
      </c>
      <c r="I36" s="23">
        <f t="shared" si="16"/>
        <v>9090.909090909092</v>
      </c>
      <c r="J36" s="23">
        <f t="shared" si="16"/>
        <v>9090.909090909092</v>
      </c>
      <c r="K36" s="23">
        <f t="shared" si="16"/>
        <v>9090.909090909092</v>
      </c>
      <c r="L36" s="23">
        <f t="shared" si="16"/>
        <v>9090.909090909092</v>
      </c>
      <c r="M36" s="23">
        <f t="shared" si="16"/>
        <v>9090.909090909092</v>
      </c>
      <c r="N36" s="23">
        <f t="shared" si="16"/>
        <v>9090.909090909092</v>
      </c>
      <c r="O36" s="23">
        <f t="shared" si="16"/>
        <v>9090.909090909092</v>
      </c>
      <c r="P36" s="23">
        <f t="shared" si="16"/>
        <v>9090.909090909092</v>
      </c>
      <c r="Q36" s="23">
        <f t="shared" si="16"/>
        <v>9090.909090909092</v>
      </c>
      <c r="R36" s="23">
        <f t="shared" si="16"/>
        <v>9090.909090909092</v>
      </c>
      <c r="S36" s="23">
        <f t="shared" si="16"/>
        <v>9090.909090909092</v>
      </c>
      <c r="T36" s="23">
        <f t="shared" si="16"/>
        <v>9090.909090909092</v>
      </c>
      <c r="U36" s="23">
        <f t="shared" si="16"/>
        <v>9090.909090909092</v>
      </c>
    </row>
    <row r="37" spans="1:21" ht="12.75">
      <c r="A37" s="18" t="s">
        <v>50</v>
      </c>
      <c r="B37" s="23">
        <f>B14</f>
        <v>0</v>
      </c>
      <c r="C37" s="23">
        <f>B37</f>
        <v>0</v>
      </c>
      <c r="D37" s="23">
        <f t="shared" si="16"/>
        <v>0</v>
      </c>
      <c r="E37" s="23">
        <f t="shared" si="16"/>
        <v>0</v>
      </c>
      <c r="F37" s="23">
        <f t="shared" si="16"/>
        <v>0</v>
      </c>
      <c r="G37" s="23">
        <f t="shared" si="16"/>
        <v>0</v>
      </c>
      <c r="H37" s="23">
        <f t="shared" si="16"/>
        <v>0</v>
      </c>
      <c r="I37" s="23">
        <f t="shared" si="16"/>
        <v>0</v>
      </c>
      <c r="J37" s="23">
        <f t="shared" si="16"/>
        <v>0</v>
      </c>
      <c r="K37" s="23">
        <f t="shared" si="16"/>
        <v>0</v>
      </c>
      <c r="L37" s="23">
        <f t="shared" si="16"/>
        <v>0</v>
      </c>
      <c r="M37" s="23">
        <f t="shared" si="16"/>
        <v>0</v>
      </c>
      <c r="N37" s="23">
        <f t="shared" si="16"/>
        <v>0</v>
      </c>
      <c r="O37" s="23">
        <f t="shared" si="16"/>
        <v>0</v>
      </c>
      <c r="P37" s="23">
        <f t="shared" si="16"/>
        <v>0</v>
      </c>
      <c r="Q37" s="23">
        <f t="shared" si="16"/>
        <v>0</v>
      </c>
      <c r="R37" s="23">
        <f t="shared" si="16"/>
        <v>0</v>
      </c>
      <c r="S37" s="23">
        <f t="shared" si="16"/>
        <v>0</v>
      </c>
      <c r="T37" s="23">
        <f t="shared" si="16"/>
        <v>0</v>
      </c>
      <c r="U37" s="23">
        <f t="shared" si="16"/>
        <v>0</v>
      </c>
    </row>
    <row r="38" spans="1:21" ht="12.75">
      <c r="A38" s="18" t="str">
        <f>A15</f>
        <v>Års-COP</v>
      </c>
      <c r="B38" s="24">
        <f>B15</f>
        <v>3.3</v>
      </c>
      <c r="C38" s="24">
        <f>B38</f>
        <v>3.3</v>
      </c>
      <c r="D38" s="24">
        <f aca="true" t="shared" si="17" ref="D38:U38">C38</f>
        <v>3.3</v>
      </c>
      <c r="E38" s="24">
        <f t="shared" si="17"/>
        <v>3.3</v>
      </c>
      <c r="F38" s="24">
        <f t="shared" si="17"/>
        <v>3.3</v>
      </c>
      <c r="G38" s="24">
        <f t="shared" si="17"/>
        <v>3.3</v>
      </c>
      <c r="H38" s="24">
        <f t="shared" si="17"/>
        <v>3.3</v>
      </c>
      <c r="I38" s="24">
        <f t="shared" si="17"/>
        <v>3.3</v>
      </c>
      <c r="J38" s="24">
        <f t="shared" si="17"/>
        <v>3.3</v>
      </c>
      <c r="K38" s="24">
        <f t="shared" si="17"/>
        <v>3.3</v>
      </c>
      <c r="L38" s="24">
        <f t="shared" si="17"/>
        <v>3.3</v>
      </c>
      <c r="M38" s="24">
        <f t="shared" si="17"/>
        <v>3.3</v>
      </c>
      <c r="N38" s="24">
        <f t="shared" si="17"/>
        <v>3.3</v>
      </c>
      <c r="O38" s="24">
        <f t="shared" si="17"/>
        <v>3.3</v>
      </c>
      <c r="P38" s="24">
        <f t="shared" si="17"/>
        <v>3.3</v>
      </c>
      <c r="Q38" s="24">
        <f t="shared" si="17"/>
        <v>3.3</v>
      </c>
      <c r="R38" s="24">
        <f t="shared" si="17"/>
        <v>3.3</v>
      </c>
      <c r="S38" s="24">
        <f t="shared" si="17"/>
        <v>3.3</v>
      </c>
      <c r="T38" s="24">
        <f t="shared" si="17"/>
        <v>3.3</v>
      </c>
      <c r="U38" s="24">
        <f t="shared" si="17"/>
        <v>3.3</v>
      </c>
    </row>
    <row r="39" spans="1:21" s="3" customFormat="1" ht="12.75">
      <c r="A39" s="18" t="str">
        <f>A16</f>
        <v>Årlig effektavgivelse kW/t</v>
      </c>
      <c r="B39" s="25">
        <f aca="true" t="shared" si="18" ref="B39:U39">B36*B38</f>
        <v>30000</v>
      </c>
      <c r="C39" s="25">
        <f t="shared" si="18"/>
        <v>30000</v>
      </c>
      <c r="D39" s="25">
        <f t="shared" si="18"/>
        <v>30000</v>
      </c>
      <c r="E39" s="25">
        <f t="shared" si="18"/>
        <v>30000</v>
      </c>
      <c r="F39" s="25">
        <f t="shared" si="18"/>
        <v>30000</v>
      </c>
      <c r="G39" s="25">
        <f t="shared" si="18"/>
        <v>30000</v>
      </c>
      <c r="H39" s="25">
        <f t="shared" si="18"/>
        <v>30000</v>
      </c>
      <c r="I39" s="25">
        <f t="shared" si="18"/>
        <v>30000</v>
      </c>
      <c r="J39" s="25">
        <f t="shared" si="18"/>
        <v>30000</v>
      </c>
      <c r="K39" s="25">
        <f t="shared" si="18"/>
        <v>30000</v>
      </c>
      <c r="L39" s="25">
        <f t="shared" si="18"/>
        <v>30000</v>
      </c>
      <c r="M39" s="25">
        <f t="shared" si="18"/>
        <v>30000</v>
      </c>
      <c r="N39" s="25">
        <f t="shared" si="18"/>
        <v>30000</v>
      </c>
      <c r="O39" s="25">
        <f t="shared" si="18"/>
        <v>30000</v>
      </c>
      <c r="P39" s="25">
        <f t="shared" si="18"/>
        <v>30000</v>
      </c>
      <c r="Q39" s="25">
        <f t="shared" si="18"/>
        <v>30000</v>
      </c>
      <c r="R39" s="25">
        <f t="shared" si="18"/>
        <v>30000</v>
      </c>
      <c r="S39" s="25">
        <f t="shared" si="18"/>
        <v>30000</v>
      </c>
      <c r="T39" s="25">
        <f t="shared" si="18"/>
        <v>30000</v>
      </c>
      <c r="U39" s="25">
        <f t="shared" si="18"/>
        <v>30000</v>
      </c>
    </row>
    <row r="40" spans="1:21" s="2" customFormat="1" ht="12.75">
      <c r="A40" s="19" t="str">
        <f>A17</f>
        <v>Pris pr kW/t avgitt effekt</v>
      </c>
      <c r="B40" s="26">
        <f aca="true" t="shared" si="19" ref="B40:U40">(B33+(B36*B35))/B39</f>
        <v>0.6577303030303031</v>
      </c>
      <c r="C40" s="26">
        <f t="shared" si="19"/>
        <v>0.6468969696969697</v>
      </c>
      <c r="D40" s="26">
        <f t="shared" si="19"/>
        <v>0.6355636363636364</v>
      </c>
      <c r="E40" s="26">
        <f t="shared" si="19"/>
        <v>0.6238303030303031</v>
      </c>
      <c r="F40" s="26">
        <f t="shared" si="19"/>
        <v>0.6115636363636364</v>
      </c>
      <c r="G40" s="26">
        <f t="shared" si="19"/>
        <v>0.5988636363636364</v>
      </c>
      <c r="H40" s="26">
        <f t="shared" si="19"/>
        <v>0.5855969696969697</v>
      </c>
      <c r="I40" s="26">
        <f t="shared" si="19"/>
        <v>0.5718636363636364</v>
      </c>
      <c r="J40" s="26">
        <f t="shared" si="19"/>
        <v>0.557530303030303</v>
      </c>
      <c r="K40" s="26">
        <f t="shared" si="19"/>
        <v>0.5425969696969697</v>
      </c>
      <c r="L40" s="26">
        <f t="shared" si="19"/>
        <v>0.5271303030303031</v>
      </c>
      <c r="M40" s="26">
        <f t="shared" si="19"/>
        <v>0.5109969696969697</v>
      </c>
      <c r="N40" s="26">
        <f t="shared" si="19"/>
        <v>0.4942303030303031</v>
      </c>
      <c r="O40" s="26">
        <f t="shared" si="19"/>
        <v>0.4767969696969697</v>
      </c>
      <c r="P40" s="26">
        <f t="shared" si="19"/>
        <v>0.45863030303030305</v>
      </c>
      <c r="Q40" s="26">
        <f t="shared" si="19"/>
        <v>0.4397636363636364</v>
      </c>
      <c r="R40" s="26">
        <f t="shared" si="19"/>
        <v>0.42009696969696975</v>
      </c>
      <c r="S40" s="26">
        <f t="shared" si="19"/>
        <v>0.3996969696969697</v>
      </c>
      <c r="T40" s="26">
        <f t="shared" si="19"/>
        <v>0.37843030303030306</v>
      </c>
      <c r="U40" s="26">
        <f t="shared" si="19"/>
        <v>0.35459696969696974</v>
      </c>
    </row>
    <row r="41" spans="2:21" s="2" customFormat="1" ht="12.7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2" s="12" customFormat="1" ht="12.75">
      <c r="A42" s="18" t="str">
        <f>A19</f>
        <v>Årlig besparelse vs el. Fyring</v>
      </c>
      <c r="B42" s="27">
        <f aca="true" t="shared" si="20" ref="B42:U42">-(B35-B40)*B39</f>
        <v>-10268.090909090906</v>
      </c>
      <c r="C42" s="27">
        <f t="shared" si="20"/>
        <v>-10593.090909090908</v>
      </c>
      <c r="D42" s="27">
        <f t="shared" si="20"/>
        <v>-10933.090909090906</v>
      </c>
      <c r="E42" s="27">
        <f t="shared" si="20"/>
        <v>-11285.090909090908</v>
      </c>
      <c r="F42" s="27">
        <f t="shared" si="20"/>
        <v>-11653.090909090908</v>
      </c>
      <c r="G42" s="27">
        <f t="shared" si="20"/>
        <v>-12034.090909090908</v>
      </c>
      <c r="H42" s="27">
        <f t="shared" si="20"/>
        <v>-12432.090909090908</v>
      </c>
      <c r="I42" s="27">
        <f t="shared" si="20"/>
        <v>-12844.09090909091</v>
      </c>
      <c r="J42" s="27">
        <f t="shared" si="20"/>
        <v>-13274.090909090908</v>
      </c>
      <c r="K42" s="27">
        <f t="shared" si="20"/>
        <v>-13722.09090909091</v>
      </c>
      <c r="L42" s="27">
        <f t="shared" si="20"/>
        <v>-14186.090909090908</v>
      </c>
      <c r="M42" s="27">
        <f t="shared" si="20"/>
        <v>-14670.090909090908</v>
      </c>
      <c r="N42" s="27">
        <f t="shared" si="20"/>
        <v>-15173.09090909091</v>
      </c>
      <c r="O42" s="27">
        <f t="shared" si="20"/>
        <v>-15696.090909090908</v>
      </c>
      <c r="P42" s="27">
        <f t="shared" si="20"/>
        <v>-16241.090909090908</v>
      </c>
      <c r="Q42" s="27">
        <f t="shared" si="20"/>
        <v>-16807.090909090908</v>
      </c>
      <c r="R42" s="27">
        <f t="shared" si="20"/>
        <v>-17397.090909090908</v>
      </c>
      <c r="S42" s="27">
        <f t="shared" si="20"/>
        <v>-18009.09090909091</v>
      </c>
      <c r="T42" s="27">
        <f t="shared" si="20"/>
        <v>-18647.090909090908</v>
      </c>
      <c r="U42" s="27">
        <f t="shared" si="20"/>
        <v>-19362.090909090908</v>
      </c>
      <c r="V42" s="28">
        <f>SUM(B42:U42)</f>
        <v>-285227.8181818182</v>
      </c>
    </row>
    <row r="43" spans="1:22" ht="12.75">
      <c r="A43" s="18" t="str">
        <f>A20</f>
        <v>Årskost pumpedrift (strøm)</v>
      </c>
      <c r="B43" s="27">
        <f>B35*B36</f>
        <v>9090.909090909092</v>
      </c>
      <c r="C43" s="27">
        <f aca="true" t="shared" si="21" ref="C43:U43">C35*C36</f>
        <v>9090.909090909092</v>
      </c>
      <c r="D43" s="27">
        <f t="shared" si="21"/>
        <v>9090.909090909092</v>
      </c>
      <c r="E43" s="27">
        <f t="shared" si="21"/>
        <v>9090.909090909092</v>
      </c>
      <c r="F43" s="27">
        <f t="shared" si="21"/>
        <v>9090.909090909092</v>
      </c>
      <c r="G43" s="27">
        <f t="shared" si="21"/>
        <v>9090.909090909092</v>
      </c>
      <c r="H43" s="27">
        <f t="shared" si="21"/>
        <v>9090.909090909092</v>
      </c>
      <c r="I43" s="27">
        <f t="shared" si="21"/>
        <v>9090.909090909092</v>
      </c>
      <c r="J43" s="27">
        <f t="shared" si="21"/>
        <v>9090.909090909092</v>
      </c>
      <c r="K43" s="27">
        <f t="shared" si="21"/>
        <v>9090.909090909092</v>
      </c>
      <c r="L43" s="27">
        <f t="shared" si="21"/>
        <v>9090.909090909092</v>
      </c>
      <c r="M43" s="27">
        <f t="shared" si="21"/>
        <v>9090.909090909092</v>
      </c>
      <c r="N43" s="27">
        <f t="shared" si="21"/>
        <v>9090.909090909092</v>
      </c>
      <c r="O43" s="27">
        <f t="shared" si="21"/>
        <v>9090.909090909092</v>
      </c>
      <c r="P43" s="27">
        <f t="shared" si="21"/>
        <v>9090.909090909092</v>
      </c>
      <c r="Q43" s="27">
        <f t="shared" si="21"/>
        <v>9090.909090909092</v>
      </c>
      <c r="R43" s="27">
        <f t="shared" si="21"/>
        <v>9090.909090909092</v>
      </c>
      <c r="S43" s="27">
        <f t="shared" si="21"/>
        <v>9090.909090909092</v>
      </c>
      <c r="T43" s="27">
        <f t="shared" si="21"/>
        <v>9090.909090909092</v>
      </c>
      <c r="U43" s="27">
        <f t="shared" si="21"/>
        <v>9090.909090909092</v>
      </c>
      <c r="V43" s="10"/>
    </row>
    <row r="44" spans="1:22" ht="12.75">
      <c r="A44" s="18" t="s">
        <v>51</v>
      </c>
      <c r="B44" s="27">
        <f>B35*B37</f>
        <v>0</v>
      </c>
      <c r="C44" s="27">
        <f aca="true" t="shared" si="22" ref="C44:U44">C35*C37</f>
        <v>0</v>
      </c>
      <c r="D44" s="27">
        <f t="shared" si="22"/>
        <v>0</v>
      </c>
      <c r="E44" s="27">
        <f t="shared" si="22"/>
        <v>0</v>
      </c>
      <c r="F44" s="27">
        <f t="shared" si="22"/>
        <v>0</v>
      </c>
      <c r="G44" s="27">
        <f t="shared" si="22"/>
        <v>0</v>
      </c>
      <c r="H44" s="27">
        <f t="shared" si="22"/>
        <v>0</v>
      </c>
      <c r="I44" s="27">
        <f t="shared" si="22"/>
        <v>0</v>
      </c>
      <c r="J44" s="27">
        <f t="shared" si="22"/>
        <v>0</v>
      </c>
      <c r="K44" s="27">
        <f t="shared" si="22"/>
        <v>0</v>
      </c>
      <c r="L44" s="27">
        <f t="shared" si="22"/>
        <v>0</v>
      </c>
      <c r="M44" s="27">
        <f t="shared" si="22"/>
        <v>0</v>
      </c>
      <c r="N44" s="27">
        <f t="shared" si="22"/>
        <v>0</v>
      </c>
      <c r="O44" s="27">
        <f t="shared" si="22"/>
        <v>0</v>
      </c>
      <c r="P44" s="27">
        <f t="shared" si="22"/>
        <v>0</v>
      </c>
      <c r="Q44" s="27">
        <f t="shared" si="22"/>
        <v>0</v>
      </c>
      <c r="R44" s="27">
        <f t="shared" si="22"/>
        <v>0</v>
      </c>
      <c r="S44" s="27">
        <f t="shared" si="22"/>
        <v>0</v>
      </c>
      <c r="T44" s="27">
        <f t="shared" si="22"/>
        <v>0</v>
      </c>
      <c r="U44" s="27">
        <f t="shared" si="22"/>
        <v>0</v>
      </c>
      <c r="V44" s="10"/>
    </row>
    <row r="45" spans="1:22" ht="12.75">
      <c r="A45" s="19" t="s">
        <v>26</v>
      </c>
      <c r="B45" s="28">
        <f>B33+B43+B44</f>
        <v>19731.909090909092</v>
      </c>
      <c r="C45" s="28">
        <f aca="true" t="shared" si="23" ref="C45:U45">C33+C43+C44</f>
        <v>19406.909090909092</v>
      </c>
      <c r="D45" s="28">
        <f t="shared" si="23"/>
        <v>19066.909090909092</v>
      </c>
      <c r="E45" s="28">
        <f t="shared" si="23"/>
        <v>18714.909090909092</v>
      </c>
      <c r="F45" s="28">
        <f t="shared" si="23"/>
        <v>18346.909090909092</v>
      </c>
      <c r="G45" s="28">
        <f t="shared" si="23"/>
        <v>17965.909090909092</v>
      </c>
      <c r="H45" s="28">
        <f t="shared" si="23"/>
        <v>17567.909090909092</v>
      </c>
      <c r="I45" s="28">
        <f t="shared" si="23"/>
        <v>17155.909090909092</v>
      </c>
      <c r="J45" s="28">
        <f t="shared" si="23"/>
        <v>16725.909090909092</v>
      </c>
      <c r="K45" s="28">
        <f t="shared" si="23"/>
        <v>16277.909090909092</v>
      </c>
      <c r="L45" s="28">
        <f t="shared" si="23"/>
        <v>15813.909090909092</v>
      </c>
      <c r="M45" s="28">
        <f t="shared" si="23"/>
        <v>15329.909090909092</v>
      </c>
      <c r="N45" s="28">
        <f t="shared" si="23"/>
        <v>14826.909090909092</v>
      </c>
      <c r="O45" s="28">
        <f t="shared" si="23"/>
        <v>14303.909090909092</v>
      </c>
      <c r="P45" s="28">
        <f t="shared" si="23"/>
        <v>13758.909090909092</v>
      </c>
      <c r="Q45" s="28">
        <f t="shared" si="23"/>
        <v>13192.909090909092</v>
      </c>
      <c r="R45" s="28">
        <f t="shared" si="23"/>
        <v>12602.909090909092</v>
      </c>
      <c r="S45" s="28">
        <f t="shared" si="23"/>
        <v>11990.909090909092</v>
      </c>
      <c r="T45" s="28">
        <f t="shared" si="23"/>
        <v>11352.909090909092</v>
      </c>
      <c r="U45" s="28">
        <f t="shared" si="23"/>
        <v>10637.909090909092</v>
      </c>
      <c r="V45" s="28">
        <f>SUM(B45:U45)</f>
        <v>314772.18181818194</v>
      </c>
    </row>
    <row r="46" ht="12.75">
      <c r="V46" s="10"/>
    </row>
    <row r="47" ht="12.75">
      <c r="V47" s="28">
        <f>SUM(V42:V46)</f>
        <v>29544.363636363763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0.140625" style="0" customWidth="1"/>
    <col min="2" max="17" width="12.8515625" style="0" bestFit="1" customWidth="1"/>
    <col min="18" max="21" width="12.421875" style="0" bestFit="1" customWidth="1"/>
    <col min="22" max="22" width="14.28125" style="2" bestFit="1" customWidth="1"/>
    <col min="23" max="16384" width="9.140625" style="0" customWidth="1"/>
  </cols>
  <sheetData>
    <row r="1" ht="18">
      <c r="A1" s="7" t="s">
        <v>30</v>
      </c>
    </row>
    <row r="3" ht="18">
      <c r="A3" s="7" t="s">
        <v>27</v>
      </c>
    </row>
    <row r="4" ht="18">
      <c r="A4" s="7"/>
    </row>
    <row r="5" spans="2:22" s="2" customFormat="1" ht="12.75">
      <c r="B5" s="31" t="s">
        <v>0</v>
      </c>
      <c r="C5" s="31" t="s">
        <v>1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  <c r="O5" s="31" t="s">
        <v>13</v>
      </c>
      <c r="P5" s="31" t="s">
        <v>14</v>
      </c>
      <c r="Q5" s="31" t="s">
        <v>15</v>
      </c>
      <c r="R5" s="31" t="s">
        <v>16</v>
      </c>
      <c r="S5" s="31" t="s">
        <v>17</v>
      </c>
      <c r="T5" s="31" t="s">
        <v>18</v>
      </c>
      <c r="U5" s="31" t="s">
        <v>19</v>
      </c>
      <c r="V5" s="21" t="s">
        <v>36</v>
      </c>
    </row>
    <row r="6" spans="1:21" ht="12.75">
      <c r="A6" s="16" t="str">
        <f>Ekowell!A6</f>
        <v>Avskrivning Borehull</v>
      </c>
      <c r="B6" s="17">
        <f>50000/50</f>
        <v>1000</v>
      </c>
      <c r="C6" s="17">
        <f>B6</f>
        <v>1000</v>
      </c>
      <c r="D6" s="17">
        <f aca="true" t="shared" si="0" ref="D6:U8">C6</f>
        <v>1000</v>
      </c>
      <c r="E6" s="17">
        <f t="shared" si="0"/>
        <v>1000</v>
      </c>
      <c r="F6" s="17">
        <f t="shared" si="0"/>
        <v>1000</v>
      </c>
      <c r="G6" s="17">
        <f t="shared" si="0"/>
        <v>1000</v>
      </c>
      <c r="H6" s="17">
        <f t="shared" si="0"/>
        <v>1000</v>
      </c>
      <c r="I6" s="17">
        <f t="shared" si="0"/>
        <v>1000</v>
      </c>
      <c r="J6" s="17">
        <f t="shared" si="0"/>
        <v>1000</v>
      </c>
      <c r="K6" s="17">
        <f t="shared" si="0"/>
        <v>1000</v>
      </c>
      <c r="L6" s="17">
        <f t="shared" si="0"/>
        <v>1000</v>
      </c>
      <c r="M6" s="17">
        <f t="shared" si="0"/>
        <v>1000</v>
      </c>
      <c r="N6" s="17">
        <f t="shared" si="0"/>
        <v>1000</v>
      </c>
      <c r="O6" s="17">
        <f t="shared" si="0"/>
        <v>1000</v>
      </c>
      <c r="P6" s="17">
        <f t="shared" si="0"/>
        <v>1000</v>
      </c>
      <c r="Q6" s="17">
        <f t="shared" si="0"/>
        <v>1000</v>
      </c>
      <c r="R6" s="17">
        <f t="shared" si="0"/>
        <v>1000</v>
      </c>
      <c r="S6" s="17">
        <f t="shared" si="0"/>
        <v>1000</v>
      </c>
      <c r="T6" s="17">
        <f t="shared" si="0"/>
        <v>1000</v>
      </c>
      <c r="U6" s="17">
        <f t="shared" si="0"/>
        <v>1000</v>
      </c>
    </row>
    <row r="7" spans="1:21" ht="12.75">
      <c r="A7" s="16" t="str">
        <f>Ekowell!A7</f>
        <v>Avskrivning Anlegg</v>
      </c>
      <c r="B7" s="17">
        <f>158250/20</f>
        <v>7912.5</v>
      </c>
      <c r="C7" s="17">
        <f>B7</f>
        <v>7912.5</v>
      </c>
      <c r="D7" s="17">
        <f t="shared" si="0"/>
        <v>7912.5</v>
      </c>
      <c r="E7" s="17">
        <f t="shared" si="0"/>
        <v>7912.5</v>
      </c>
      <c r="F7" s="17">
        <f t="shared" si="0"/>
        <v>7912.5</v>
      </c>
      <c r="G7" s="17">
        <f t="shared" si="0"/>
        <v>7912.5</v>
      </c>
      <c r="H7" s="17">
        <f t="shared" si="0"/>
        <v>7912.5</v>
      </c>
      <c r="I7" s="17">
        <f t="shared" si="0"/>
        <v>7912.5</v>
      </c>
      <c r="J7" s="17">
        <f t="shared" si="0"/>
        <v>7912.5</v>
      </c>
      <c r="K7" s="17">
        <f t="shared" si="0"/>
        <v>7912.5</v>
      </c>
      <c r="L7" s="17">
        <f t="shared" si="0"/>
        <v>7912.5</v>
      </c>
      <c r="M7" s="17">
        <f t="shared" si="0"/>
        <v>7912.5</v>
      </c>
      <c r="N7" s="17">
        <f t="shared" si="0"/>
        <v>7912.5</v>
      </c>
      <c r="O7" s="17">
        <f t="shared" si="0"/>
        <v>7912.5</v>
      </c>
      <c r="P7" s="17">
        <f t="shared" si="0"/>
        <v>7912.5</v>
      </c>
      <c r="Q7" s="17">
        <f t="shared" si="0"/>
        <v>7912.5</v>
      </c>
      <c r="R7" s="17">
        <f t="shared" si="0"/>
        <v>7912.5</v>
      </c>
      <c r="S7" s="17">
        <f t="shared" si="0"/>
        <v>7912.5</v>
      </c>
      <c r="T7" s="17">
        <f t="shared" si="0"/>
        <v>7912.5</v>
      </c>
      <c r="U7" s="17">
        <f t="shared" si="0"/>
        <v>7912.5</v>
      </c>
    </row>
    <row r="8" spans="1:21" ht="12.75">
      <c r="A8" s="16" t="str">
        <f>Ekowell!A8</f>
        <v>Årlig vedlikehold (stipulert)</v>
      </c>
      <c r="B8" s="17">
        <v>1000</v>
      </c>
      <c r="C8" s="17">
        <f>B8</f>
        <v>1000</v>
      </c>
      <c r="D8" s="17">
        <f t="shared" si="0"/>
        <v>1000</v>
      </c>
      <c r="E8" s="17">
        <f t="shared" si="0"/>
        <v>1000</v>
      </c>
      <c r="F8" s="17">
        <f t="shared" si="0"/>
        <v>1000</v>
      </c>
      <c r="G8" s="17">
        <f t="shared" si="0"/>
        <v>1000</v>
      </c>
      <c r="H8" s="17">
        <f t="shared" si="0"/>
        <v>1000</v>
      </c>
      <c r="I8" s="17">
        <f t="shared" si="0"/>
        <v>1000</v>
      </c>
      <c r="J8" s="17">
        <f t="shared" si="0"/>
        <v>1000</v>
      </c>
      <c r="K8" s="17">
        <f t="shared" si="0"/>
        <v>1000</v>
      </c>
      <c r="L8" s="17">
        <f t="shared" si="0"/>
        <v>1000</v>
      </c>
      <c r="M8" s="17">
        <f t="shared" si="0"/>
        <v>1000</v>
      </c>
      <c r="N8" s="17">
        <f t="shared" si="0"/>
        <v>1000</v>
      </c>
      <c r="O8" s="17">
        <f t="shared" si="0"/>
        <v>1000</v>
      </c>
      <c r="P8" s="17">
        <f t="shared" si="0"/>
        <v>1000</v>
      </c>
      <c r="Q8" s="17">
        <f t="shared" si="0"/>
        <v>1000</v>
      </c>
      <c r="R8" s="17">
        <f t="shared" si="0"/>
        <v>1000</v>
      </c>
      <c r="S8" s="17">
        <f t="shared" si="0"/>
        <v>1000</v>
      </c>
      <c r="T8" s="17">
        <f t="shared" si="0"/>
        <v>1000</v>
      </c>
      <c r="U8" s="17">
        <f t="shared" si="0"/>
        <v>1000</v>
      </c>
    </row>
    <row r="9" spans="1:21" ht="12.75">
      <c r="A9" s="16" t="str">
        <f>Ekowell!A9</f>
        <v>Årlige renter</v>
      </c>
      <c r="B9" s="17">
        <v>8994</v>
      </c>
      <c r="C9" s="17">
        <v>8692</v>
      </c>
      <c r="D9" s="17">
        <v>8376</v>
      </c>
      <c r="E9" s="17">
        <v>8048</v>
      </c>
      <c r="F9" s="17">
        <v>7708</v>
      </c>
      <c r="G9" s="17">
        <v>7352</v>
      </c>
      <c r="H9" s="17">
        <v>6984</v>
      </c>
      <c r="I9" s="17">
        <v>6601</v>
      </c>
      <c r="J9" s="17">
        <v>6201</v>
      </c>
      <c r="K9" s="17">
        <v>5786</v>
      </c>
      <c r="L9" s="17">
        <v>5353</v>
      </c>
      <c r="M9" s="17">
        <v>4905</v>
      </c>
      <c r="N9" s="17">
        <v>4437</v>
      </c>
      <c r="O9" s="17">
        <v>3951</v>
      </c>
      <c r="P9" s="17">
        <v>3446</v>
      </c>
      <c r="Q9" s="17">
        <v>2919</v>
      </c>
      <c r="R9" s="17">
        <v>2372</v>
      </c>
      <c r="S9" s="17">
        <v>1803</v>
      </c>
      <c r="T9" s="17">
        <v>1211</v>
      </c>
      <c r="U9" s="17">
        <v>539</v>
      </c>
    </row>
    <row r="10" spans="1:21" s="2" customFormat="1" ht="12.75">
      <c r="A10" s="19" t="str">
        <f>Ekowell!A10</f>
        <v>Årlig kostnad for anlegg</v>
      </c>
      <c r="B10" s="20">
        <f>SUM(B6:B9)</f>
        <v>18906.5</v>
      </c>
      <c r="C10" s="20">
        <f aca="true" t="shared" si="1" ref="C10:U10">SUM(C6:C9)</f>
        <v>18604.5</v>
      </c>
      <c r="D10" s="20">
        <f t="shared" si="1"/>
        <v>18288.5</v>
      </c>
      <c r="E10" s="20">
        <f t="shared" si="1"/>
        <v>17960.5</v>
      </c>
      <c r="F10" s="20">
        <f t="shared" si="1"/>
        <v>17620.5</v>
      </c>
      <c r="G10" s="20">
        <f t="shared" si="1"/>
        <v>17264.5</v>
      </c>
      <c r="H10" s="20">
        <f t="shared" si="1"/>
        <v>16896.5</v>
      </c>
      <c r="I10" s="20">
        <f t="shared" si="1"/>
        <v>16513.5</v>
      </c>
      <c r="J10" s="20">
        <f t="shared" si="1"/>
        <v>16113.5</v>
      </c>
      <c r="K10" s="20">
        <f t="shared" si="1"/>
        <v>15698.5</v>
      </c>
      <c r="L10" s="20">
        <f t="shared" si="1"/>
        <v>15265.5</v>
      </c>
      <c r="M10" s="20">
        <f t="shared" si="1"/>
        <v>14817.5</v>
      </c>
      <c r="N10" s="20">
        <f t="shared" si="1"/>
        <v>14349.5</v>
      </c>
      <c r="O10" s="20">
        <f t="shared" si="1"/>
        <v>13863.5</v>
      </c>
      <c r="P10" s="20">
        <f t="shared" si="1"/>
        <v>13358.5</v>
      </c>
      <c r="Q10" s="20">
        <f t="shared" si="1"/>
        <v>12831.5</v>
      </c>
      <c r="R10" s="20">
        <f t="shared" si="1"/>
        <v>12284.5</v>
      </c>
      <c r="S10" s="20">
        <f t="shared" si="1"/>
        <v>11715.5</v>
      </c>
      <c r="T10" s="20">
        <f t="shared" si="1"/>
        <v>11123.5</v>
      </c>
      <c r="U10" s="20">
        <f t="shared" si="1"/>
        <v>10451.5</v>
      </c>
    </row>
    <row r="11" spans="2:21" s="2" customFormat="1" ht="12.7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16" t="str">
        <f>Ekowell!A12</f>
        <v>Strømpris fra leverandør</v>
      </c>
      <c r="B12" s="22">
        <f>Sammendrag!J26</f>
        <v>1</v>
      </c>
      <c r="C12" s="22">
        <f aca="true" t="shared" si="2" ref="C12:R15">B12</f>
        <v>1</v>
      </c>
      <c r="D12" s="22">
        <f t="shared" si="2"/>
        <v>1</v>
      </c>
      <c r="E12" s="22">
        <f t="shared" si="2"/>
        <v>1</v>
      </c>
      <c r="F12" s="22">
        <f t="shared" si="2"/>
        <v>1</v>
      </c>
      <c r="G12" s="22">
        <f t="shared" si="2"/>
        <v>1</v>
      </c>
      <c r="H12" s="22">
        <f t="shared" si="2"/>
        <v>1</v>
      </c>
      <c r="I12" s="22">
        <f t="shared" si="2"/>
        <v>1</v>
      </c>
      <c r="J12" s="22">
        <f t="shared" si="2"/>
        <v>1</v>
      </c>
      <c r="K12" s="22">
        <f t="shared" si="2"/>
        <v>1</v>
      </c>
      <c r="L12" s="22">
        <f t="shared" si="2"/>
        <v>1</v>
      </c>
      <c r="M12" s="22">
        <f t="shared" si="2"/>
        <v>1</v>
      </c>
      <c r="N12" s="22">
        <f t="shared" si="2"/>
        <v>1</v>
      </c>
      <c r="O12" s="22">
        <f t="shared" si="2"/>
        <v>1</v>
      </c>
      <c r="P12" s="22">
        <f t="shared" si="2"/>
        <v>1</v>
      </c>
      <c r="Q12" s="22">
        <f t="shared" si="2"/>
        <v>1</v>
      </c>
      <c r="R12" s="22">
        <f t="shared" si="2"/>
        <v>1</v>
      </c>
      <c r="S12" s="22">
        <f aca="true" t="shared" si="3" ref="S12:U15">R12</f>
        <v>1</v>
      </c>
      <c r="T12" s="22">
        <f t="shared" si="3"/>
        <v>1</v>
      </c>
      <c r="U12" s="22">
        <f t="shared" si="3"/>
        <v>1</v>
      </c>
    </row>
    <row r="13" spans="1:21" ht="12.75">
      <c r="A13" s="16" t="str">
        <f>Ekowell!A13</f>
        <v>Forbruk VP/år kW/t</v>
      </c>
      <c r="B13" s="17">
        <f>Sammendrag!J30</f>
        <v>9375</v>
      </c>
      <c r="C13" s="23">
        <f t="shared" si="2"/>
        <v>9375</v>
      </c>
      <c r="D13" s="23">
        <f t="shared" si="2"/>
        <v>9375</v>
      </c>
      <c r="E13" s="23">
        <f t="shared" si="2"/>
        <v>9375</v>
      </c>
      <c r="F13" s="23">
        <f t="shared" si="2"/>
        <v>9375</v>
      </c>
      <c r="G13" s="23">
        <f t="shared" si="2"/>
        <v>9375</v>
      </c>
      <c r="H13" s="23">
        <f aca="true" t="shared" si="4" ref="H13:R14">G13</f>
        <v>9375</v>
      </c>
      <c r="I13" s="23">
        <f t="shared" si="4"/>
        <v>9375</v>
      </c>
      <c r="J13" s="23">
        <f t="shared" si="4"/>
        <v>9375</v>
      </c>
      <c r="K13" s="23">
        <f t="shared" si="4"/>
        <v>9375</v>
      </c>
      <c r="L13" s="23">
        <f t="shared" si="4"/>
        <v>9375</v>
      </c>
      <c r="M13" s="23">
        <f t="shared" si="4"/>
        <v>9375</v>
      </c>
      <c r="N13" s="23">
        <f t="shared" si="4"/>
        <v>9375</v>
      </c>
      <c r="O13" s="23">
        <f t="shared" si="4"/>
        <v>9375</v>
      </c>
      <c r="P13" s="23">
        <f t="shared" si="4"/>
        <v>9375</v>
      </c>
      <c r="Q13" s="23">
        <f t="shared" si="4"/>
        <v>9375</v>
      </c>
      <c r="R13" s="23">
        <f t="shared" si="4"/>
        <v>9375</v>
      </c>
      <c r="S13" s="23">
        <f t="shared" si="3"/>
        <v>9375</v>
      </c>
      <c r="T13" s="23">
        <f t="shared" si="3"/>
        <v>9375</v>
      </c>
      <c r="U13" s="23">
        <f t="shared" si="3"/>
        <v>9375</v>
      </c>
    </row>
    <row r="14" spans="1:21" ht="12.75">
      <c r="A14" s="18" t="s">
        <v>50</v>
      </c>
      <c r="B14" s="17">
        <f>Sammendrag!J29</f>
        <v>1500</v>
      </c>
      <c r="C14" s="23">
        <f>B14</f>
        <v>1500</v>
      </c>
      <c r="D14" s="23">
        <f t="shared" si="2"/>
        <v>1500</v>
      </c>
      <c r="E14" s="23">
        <f t="shared" si="2"/>
        <v>1500</v>
      </c>
      <c r="F14" s="23">
        <f t="shared" si="2"/>
        <v>1500</v>
      </c>
      <c r="G14" s="23">
        <f t="shared" si="2"/>
        <v>1500</v>
      </c>
      <c r="H14" s="23">
        <f t="shared" si="4"/>
        <v>1500</v>
      </c>
      <c r="I14" s="23">
        <f t="shared" si="4"/>
        <v>1500</v>
      </c>
      <c r="J14" s="23">
        <f t="shared" si="4"/>
        <v>1500</v>
      </c>
      <c r="K14" s="23">
        <f t="shared" si="4"/>
        <v>1500</v>
      </c>
      <c r="L14" s="23">
        <f t="shared" si="4"/>
        <v>1500</v>
      </c>
      <c r="M14" s="23">
        <f t="shared" si="4"/>
        <v>1500</v>
      </c>
      <c r="N14" s="23">
        <f t="shared" si="4"/>
        <v>1500</v>
      </c>
      <c r="O14" s="23">
        <f t="shared" si="4"/>
        <v>1500</v>
      </c>
      <c r="P14" s="23">
        <f t="shared" si="4"/>
        <v>1500</v>
      </c>
      <c r="Q14" s="23">
        <f t="shared" si="4"/>
        <v>1500</v>
      </c>
      <c r="R14" s="23">
        <f t="shared" si="4"/>
        <v>1500</v>
      </c>
      <c r="S14" s="23">
        <f t="shared" si="3"/>
        <v>1500</v>
      </c>
      <c r="T14" s="23">
        <f t="shared" si="3"/>
        <v>1500</v>
      </c>
      <c r="U14" s="23">
        <f t="shared" si="3"/>
        <v>1500</v>
      </c>
    </row>
    <row r="15" spans="1:21" ht="12.75">
      <c r="A15" s="16" t="str">
        <f>Ekowell!A15</f>
        <v>Års-COP</v>
      </c>
      <c r="B15" s="41">
        <f>Sammendrag!J28</f>
        <v>3.2</v>
      </c>
      <c r="C15" s="24">
        <f>B15</f>
        <v>3.2</v>
      </c>
      <c r="D15" s="24">
        <f t="shared" si="2"/>
        <v>3.2</v>
      </c>
      <c r="E15" s="24">
        <f t="shared" si="2"/>
        <v>3.2</v>
      </c>
      <c r="F15" s="24">
        <f t="shared" si="2"/>
        <v>3.2</v>
      </c>
      <c r="G15" s="24">
        <f t="shared" si="2"/>
        <v>3.2</v>
      </c>
      <c r="H15" s="24">
        <f t="shared" si="2"/>
        <v>3.2</v>
      </c>
      <c r="I15" s="24">
        <f t="shared" si="2"/>
        <v>3.2</v>
      </c>
      <c r="J15" s="24">
        <f t="shared" si="2"/>
        <v>3.2</v>
      </c>
      <c r="K15" s="24">
        <f t="shared" si="2"/>
        <v>3.2</v>
      </c>
      <c r="L15" s="24">
        <f t="shared" si="2"/>
        <v>3.2</v>
      </c>
      <c r="M15" s="24">
        <f t="shared" si="2"/>
        <v>3.2</v>
      </c>
      <c r="N15" s="24">
        <f t="shared" si="2"/>
        <v>3.2</v>
      </c>
      <c r="O15" s="24">
        <f t="shared" si="2"/>
        <v>3.2</v>
      </c>
      <c r="P15" s="24">
        <f t="shared" si="2"/>
        <v>3.2</v>
      </c>
      <c r="Q15" s="24">
        <f t="shared" si="2"/>
        <v>3.2</v>
      </c>
      <c r="R15" s="24">
        <f t="shared" si="2"/>
        <v>3.2</v>
      </c>
      <c r="S15" s="24">
        <f t="shared" si="3"/>
        <v>3.2</v>
      </c>
      <c r="T15" s="24">
        <f t="shared" si="3"/>
        <v>3.2</v>
      </c>
      <c r="U15" s="24">
        <f t="shared" si="3"/>
        <v>3.2</v>
      </c>
    </row>
    <row r="16" spans="1:22" s="3" customFormat="1" ht="12.75">
      <c r="A16" s="16" t="str">
        <f>Ekowell!A16</f>
        <v>Årlig effektavgivelse kW/t</v>
      </c>
      <c r="B16" s="17">
        <f>Sammendrag!J27</f>
        <v>30000</v>
      </c>
      <c r="C16" s="25">
        <f aca="true" t="shared" si="5" ref="C16:U16">C13*C15</f>
        <v>30000</v>
      </c>
      <c r="D16" s="25">
        <f t="shared" si="5"/>
        <v>30000</v>
      </c>
      <c r="E16" s="25">
        <f t="shared" si="5"/>
        <v>30000</v>
      </c>
      <c r="F16" s="25">
        <f t="shared" si="5"/>
        <v>30000</v>
      </c>
      <c r="G16" s="25">
        <f t="shared" si="5"/>
        <v>30000</v>
      </c>
      <c r="H16" s="25">
        <f t="shared" si="5"/>
        <v>30000</v>
      </c>
      <c r="I16" s="25">
        <f t="shared" si="5"/>
        <v>30000</v>
      </c>
      <c r="J16" s="25">
        <f t="shared" si="5"/>
        <v>30000</v>
      </c>
      <c r="K16" s="25">
        <f t="shared" si="5"/>
        <v>30000</v>
      </c>
      <c r="L16" s="25">
        <f t="shared" si="5"/>
        <v>30000</v>
      </c>
      <c r="M16" s="25">
        <f t="shared" si="5"/>
        <v>30000</v>
      </c>
      <c r="N16" s="25">
        <f t="shared" si="5"/>
        <v>30000</v>
      </c>
      <c r="O16" s="25">
        <f t="shared" si="5"/>
        <v>30000</v>
      </c>
      <c r="P16" s="25">
        <f t="shared" si="5"/>
        <v>30000</v>
      </c>
      <c r="Q16" s="25">
        <f t="shared" si="5"/>
        <v>30000</v>
      </c>
      <c r="R16" s="25">
        <f t="shared" si="5"/>
        <v>30000</v>
      </c>
      <c r="S16" s="25">
        <f t="shared" si="5"/>
        <v>30000</v>
      </c>
      <c r="T16" s="25">
        <f t="shared" si="5"/>
        <v>30000</v>
      </c>
      <c r="U16" s="25">
        <f t="shared" si="5"/>
        <v>30000</v>
      </c>
      <c r="V16" s="2"/>
    </row>
    <row r="17" spans="1:21" s="2" customFormat="1" ht="12.75">
      <c r="A17" s="19" t="str">
        <f>Ekowell!A17</f>
        <v>Pris pr kW/t avgitt effekt</v>
      </c>
      <c r="B17" s="26">
        <f aca="true" t="shared" si="6" ref="B17:U17">B22/B16</f>
        <v>0.9927166666666667</v>
      </c>
      <c r="C17" s="26">
        <f t="shared" si="6"/>
        <v>0.98265</v>
      </c>
      <c r="D17" s="26">
        <f t="shared" si="6"/>
        <v>0.9721166666666666</v>
      </c>
      <c r="E17" s="26">
        <f t="shared" si="6"/>
        <v>0.9611833333333333</v>
      </c>
      <c r="F17" s="26">
        <f t="shared" si="6"/>
        <v>0.94985</v>
      </c>
      <c r="G17" s="26">
        <f t="shared" si="6"/>
        <v>0.9379833333333333</v>
      </c>
      <c r="H17" s="26">
        <f t="shared" si="6"/>
        <v>0.9257166666666666</v>
      </c>
      <c r="I17" s="26">
        <f t="shared" si="6"/>
        <v>0.91295</v>
      </c>
      <c r="J17" s="26">
        <f t="shared" si="6"/>
        <v>0.8996166666666666</v>
      </c>
      <c r="K17" s="26">
        <f t="shared" si="6"/>
        <v>0.8857833333333334</v>
      </c>
      <c r="L17" s="26">
        <f t="shared" si="6"/>
        <v>0.87135</v>
      </c>
      <c r="M17" s="26">
        <f t="shared" si="6"/>
        <v>0.8564166666666667</v>
      </c>
      <c r="N17" s="26">
        <f t="shared" si="6"/>
        <v>0.8408166666666667</v>
      </c>
      <c r="O17" s="26">
        <f t="shared" si="6"/>
        <v>0.8246166666666667</v>
      </c>
      <c r="P17" s="26">
        <f t="shared" si="6"/>
        <v>0.8077833333333333</v>
      </c>
      <c r="Q17" s="26">
        <f t="shared" si="6"/>
        <v>0.7902166666666667</v>
      </c>
      <c r="R17" s="26">
        <f t="shared" si="6"/>
        <v>0.7719833333333334</v>
      </c>
      <c r="S17" s="26">
        <f t="shared" si="6"/>
        <v>0.7530166666666667</v>
      </c>
      <c r="T17" s="26">
        <f t="shared" si="6"/>
        <v>0.7332833333333333</v>
      </c>
      <c r="U17" s="26">
        <f t="shared" si="6"/>
        <v>0.7108833333333333</v>
      </c>
    </row>
    <row r="18" spans="2:21" s="2" customFormat="1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2" s="12" customFormat="1" ht="12.75">
      <c r="A19" s="16" t="str">
        <f>Ekowell!A19</f>
        <v>Årlig besparelse vs el. Fyring</v>
      </c>
      <c r="B19" s="27">
        <f aca="true" t="shared" si="7" ref="B19:U19">-(B12-B17)*B16</f>
        <v>-218.49999999999926</v>
      </c>
      <c r="C19" s="27">
        <f t="shared" si="7"/>
        <v>-520.4999999999993</v>
      </c>
      <c r="D19" s="27">
        <f t="shared" si="7"/>
        <v>-836.5000000000011</v>
      </c>
      <c r="E19" s="27">
        <f t="shared" si="7"/>
        <v>-1164.5000000000016</v>
      </c>
      <c r="F19" s="27">
        <f t="shared" si="7"/>
        <v>-1504.500000000001</v>
      </c>
      <c r="G19" s="27">
        <f t="shared" si="7"/>
        <v>-1860.5000000000016</v>
      </c>
      <c r="H19" s="27">
        <f t="shared" si="7"/>
        <v>-2228.500000000001</v>
      </c>
      <c r="I19" s="27">
        <f t="shared" si="7"/>
        <v>-2611.4999999999986</v>
      </c>
      <c r="J19" s="27">
        <f t="shared" si="7"/>
        <v>-3011.5000000000014</v>
      </c>
      <c r="K19" s="27">
        <f t="shared" si="7"/>
        <v>-3426.499999999999</v>
      </c>
      <c r="L19" s="27">
        <f t="shared" si="7"/>
        <v>-3859.5000000000014</v>
      </c>
      <c r="M19" s="27">
        <f t="shared" si="7"/>
        <v>-4307.499999999998</v>
      </c>
      <c r="N19" s="27">
        <f t="shared" si="7"/>
        <v>-4775.5</v>
      </c>
      <c r="O19" s="27">
        <f t="shared" si="7"/>
        <v>-5261.5</v>
      </c>
      <c r="P19" s="27">
        <f t="shared" si="7"/>
        <v>-5766.500000000001</v>
      </c>
      <c r="Q19" s="27">
        <f t="shared" si="7"/>
        <v>-6293.5</v>
      </c>
      <c r="R19" s="27">
        <f t="shared" si="7"/>
        <v>-6840.499999999999</v>
      </c>
      <c r="S19" s="27">
        <f t="shared" si="7"/>
        <v>-7409.5</v>
      </c>
      <c r="T19" s="27">
        <f t="shared" si="7"/>
        <v>-8001.500000000002</v>
      </c>
      <c r="U19" s="27">
        <f t="shared" si="7"/>
        <v>-8673.5</v>
      </c>
      <c r="V19" s="28">
        <f>SUM(B19:U19)</f>
        <v>-78572</v>
      </c>
    </row>
    <row r="20" spans="1:22" s="6" customFormat="1" ht="12.75">
      <c r="A20" s="16" t="str">
        <f>Ekowell!A20</f>
        <v>Årskost pumpedrift (strøm)</v>
      </c>
      <c r="B20" s="27">
        <f>B12*B13</f>
        <v>9375</v>
      </c>
      <c r="C20" s="27">
        <f aca="true" t="shared" si="8" ref="C20:U20">C12*C13</f>
        <v>9375</v>
      </c>
      <c r="D20" s="27">
        <f t="shared" si="8"/>
        <v>9375</v>
      </c>
      <c r="E20" s="27">
        <f t="shared" si="8"/>
        <v>9375</v>
      </c>
      <c r="F20" s="27">
        <f t="shared" si="8"/>
        <v>9375</v>
      </c>
      <c r="G20" s="27">
        <f t="shared" si="8"/>
        <v>9375</v>
      </c>
      <c r="H20" s="27">
        <f t="shared" si="8"/>
        <v>9375</v>
      </c>
      <c r="I20" s="27">
        <f t="shared" si="8"/>
        <v>9375</v>
      </c>
      <c r="J20" s="27">
        <f t="shared" si="8"/>
        <v>9375</v>
      </c>
      <c r="K20" s="27">
        <f t="shared" si="8"/>
        <v>9375</v>
      </c>
      <c r="L20" s="27">
        <f t="shared" si="8"/>
        <v>9375</v>
      </c>
      <c r="M20" s="27">
        <f t="shared" si="8"/>
        <v>9375</v>
      </c>
      <c r="N20" s="27">
        <f t="shared" si="8"/>
        <v>9375</v>
      </c>
      <c r="O20" s="27">
        <f t="shared" si="8"/>
        <v>9375</v>
      </c>
      <c r="P20" s="27">
        <f t="shared" si="8"/>
        <v>9375</v>
      </c>
      <c r="Q20" s="27">
        <f t="shared" si="8"/>
        <v>9375</v>
      </c>
      <c r="R20" s="27">
        <f t="shared" si="8"/>
        <v>9375</v>
      </c>
      <c r="S20" s="27">
        <f t="shared" si="8"/>
        <v>9375</v>
      </c>
      <c r="T20" s="27">
        <f t="shared" si="8"/>
        <v>9375</v>
      </c>
      <c r="U20" s="27">
        <f t="shared" si="8"/>
        <v>9375</v>
      </c>
      <c r="V20" s="10"/>
    </row>
    <row r="21" spans="1:22" s="6" customFormat="1" ht="12.75">
      <c r="A21" s="18" t="s">
        <v>51</v>
      </c>
      <c r="B21" s="27">
        <f>B12*B14</f>
        <v>1500</v>
      </c>
      <c r="C21" s="27">
        <f aca="true" t="shared" si="9" ref="C21:U21">C12*C14</f>
        <v>1500</v>
      </c>
      <c r="D21" s="27">
        <f t="shared" si="9"/>
        <v>1500</v>
      </c>
      <c r="E21" s="27">
        <f t="shared" si="9"/>
        <v>1500</v>
      </c>
      <c r="F21" s="27">
        <f t="shared" si="9"/>
        <v>1500</v>
      </c>
      <c r="G21" s="27">
        <f t="shared" si="9"/>
        <v>1500</v>
      </c>
      <c r="H21" s="27">
        <f t="shared" si="9"/>
        <v>1500</v>
      </c>
      <c r="I21" s="27">
        <f t="shared" si="9"/>
        <v>1500</v>
      </c>
      <c r="J21" s="27">
        <f t="shared" si="9"/>
        <v>1500</v>
      </c>
      <c r="K21" s="27">
        <f t="shared" si="9"/>
        <v>1500</v>
      </c>
      <c r="L21" s="27">
        <f t="shared" si="9"/>
        <v>1500</v>
      </c>
      <c r="M21" s="27">
        <f t="shared" si="9"/>
        <v>1500</v>
      </c>
      <c r="N21" s="27">
        <f t="shared" si="9"/>
        <v>1500</v>
      </c>
      <c r="O21" s="27">
        <f t="shared" si="9"/>
        <v>1500</v>
      </c>
      <c r="P21" s="27">
        <f t="shared" si="9"/>
        <v>1500</v>
      </c>
      <c r="Q21" s="27">
        <f t="shared" si="9"/>
        <v>1500</v>
      </c>
      <c r="R21" s="27">
        <f t="shared" si="9"/>
        <v>1500</v>
      </c>
      <c r="S21" s="27">
        <f t="shared" si="9"/>
        <v>1500</v>
      </c>
      <c r="T21" s="27">
        <f t="shared" si="9"/>
        <v>1500</v>
      </c>
      <c r="U21" s="27">
        <f t="shared" si="9"/>
        <v>1500</v>
      </c>
      <c r="V21" s="10"/>
    </row>
    <row r="22" spans="1:22" s="6" customFormat="1" ht="12.75">
      <c r="A22" s="19" t="s">
        <v>28</v>
      </c>
      <c r="B22" s="28">
        <f>B10+B20+B21</f>
        <v>29781.5</v>
      </c>
      <c r="C22" s="28">
        <f aca="true" t="shared" si="10" ref="C22:U22">C10+C20+C21</f>
        <v>29479.5</v>
      </c>
      <c r="D22" s="28">
        <f t="shared" si="10"/>
        <v>29163.5</v>
      </c>
      <c r="E22" s="28">
        <f t="shared" si="10"/>
        <v>28835.5</v>
      </c>
      <c r="F22" s="28">
        <f t="shared" si="10"/>
        <v>28495.5</v>
      </c>
      <c r="G22" s="28">
        <f t="shared" si="10"/>
        <v>28139.5</v>
      </c>
      <c r="H22" s="28">
        <f t="shared" si="10"/>
        <v>27771.5</v>
      </c>
      <c r="I22" s="28">
        <f t="shared" si="10"/>
        <v>27388.5</v>
      </c>
      <c r="J22" s="28">
        <f t="shared" si="10"/>
        <v>26988.5</v>
      </c>
      <c r="K22" s="28">
        <f t="shared" si="10"/>
        <v>26573.5</v>
      </c>
      <c r="L22" s="28">
        <f t="shared" si="10"/>
        <v>26140.5</v>
      </c>
      <c r="M22" s="28">
        <f t="shared" si="10"/>
        <v>25692.5</v>
      </c>
      <c r="N22" s="28">
        <f t="shared" si="10"/>
        <v>25224.5</v>
      </c>
      <c r="O22" s="28">
        <f t="shared" si="10"/>
        <v>24738.5</v>
      </c>
      <c r="P22" s="28">
        <f t="shared" si="10"/>
        <v>24233.5</v>
      </c>
      <c r="Q22" s="28">
        <f t="shared" si="10"/>
        <v>23706.5</v>
      </c>
      <c r="R22" s="28">
        <f t="shared" si="10"/>
        <v>23159.5</v>
      </c>
      <c r="S22" s="28">
        <f t="shared" si="10"/>
        <v>22590.5</v>
      </c>
      <c r="T22" s="28">
        <f t="shared" si="10"/>
        <v>21998.5</v>
      </c>
      <c r="U22" s="28">
        <f t="shared" si="10"/>
        <v>21326.5</v>
      </c>
      <c r="V22" s="28">
        <f>SUM(B22:U22)</f>
        <v>521428</v>
      </c>
    </row>
    <row r="23" spans="1:22" s="6" customFormat="1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10"/>
    </row>
    <row r="24" spans="1:22" s="6" customFormat="1" ht="12.75">
      <c r="A24" s="1"/>
      <c r="V24" s="28">
        <f>SUM(V19:V23)</f>
        <v>442856</v>
      </c>
    </row>
    <row r="25" spans="1:22" s="6" customFormat="1" ht="12.75">
      <c r="A25" s="1"/>
      <c r="V25" s="10"/>
    </row>
    <row r="26" ht="18">
      <c r="A26" s="7" t="s">
        <v>34</v>
      </c>
    </row>
    <row r="27" ht="18">
      <c r="A27" s="7"/>
    </row>
    <row r="28" spans="2:22" s="2" customFormat="1" ht="12.75">
      <c r="B28" s="31" t="s">
        <v>0</v>
      </c>
      <c r="C28" s="31" t="s">
        <v>1</v>
      </c>
      <c r="D28" s="31" t="s">
        <v>2</v>
      </c>
      <c r="E28" s="31" t="s">
        <v>3</v>
      </c>
      <c r="F28" s="31" t="s">
        <v>4</v>
      </c>
      <c r="G28" s="31" t="s">
        <v>5</v>
      </c>
      <c r="H28" s="31" t="s">
        <v>6</v>
      </c>
      <c r="I28" s="31" t="s">
        <v>7</v>
      </c>
      <c r="J28" s="31" t="s">
        <v>8</v>
      </c>
      <c r="K28" s="31" t="s">
        <v>9</v>
      </c>
      <c r="L28" s="31" t="s">
        <v>10</v>
      </c>
      <c r="M28" s="31" t="s">
        <v>11</v>
      </c>
      <c r="N28" s="31" t="s">
        <v>12</v>
      </c>
      <c r="O28" s="31" t="s">
        <v>13</v>
      </c>
      <c r="P28" s="31" t="s">
        <v>14</v>
      </c>
      <c r="Q28" s="31" t="s">
        <v>15</v>
      </c>
      <c r="R28" s="31" t="s">
        <v>16</v>
      </c>
      <c r="S28" s="31" t="s">
        <v>17</v>
      </c>
      <c r="T28" s="31" t="s">
        <v>18</v>
      </c>
      <c r="U28" s="31" t="s">
        <v>19</v>
      </c>
      <c r="V28" s="21" t="s">
        <v>36</v>
      </c>
    </row>
    <row r="29" spans="1:21" ht="12.75">
      <c r="A29" s="16" t="str">
        <f>Ekowell!A29</f>
        <v>Avskrivning Borehull</v>
      </c>
      <c r="B29" s="17">
        <v>0</v>
      </c>
      <c r="C29" s="17"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12.75">
      <c r="A30" s="16" t="str">
        <f>Ekowell!A30</f>
        <v>Avskrivning Anlegg</v>
      </c>
      <c r="B30" s="17">
        <v>0</v>
      </c>
      <c r="C30" s="17"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12.75">
      <c r="A31" s="16" t="str">
        <f>Ekowell!A31</f>
        <v>Årlig vedlikehold (stipulert)</v>
      </c>
      <c r="B31" s="17">
        <f>B8</f>
        <v>1000</v>
      </c>
      <c r="C31" s="17">
        <f>B31</f>
        <v>1000</v>
      </c>
      <c r="D31" s="17">
        <f aca="true" t="shared" si="11" ref="D31:U31">C31</f>
        <v>1000</v>
      </c>
      <c r="E31" s="17">
        <f t="shared" si="11"/>
        <v>1000</v>
      </c>
      <c r="F31" s="17">
        <f t="shared" si="11"/>
        <v>1000</v>
      </c>
      <c r="G31" s="17">
        <f t="shared" si="11"/>
        <v>1000</v>
      </c>
      <c r="H31" s="17">
        <f t="shared" si="11"/>
        <v>1000</v>
      </c>
      <c r="I31" s="17">
        <f t="shared" si="11"/>
        <v>1000</v>
      </c>
      <c r="J31" s="17">
        <f t="shared" si="11"/>
        <v>1000</v>
      </c>
      <c r="K31" s="17">
        <f t="shared" si="11"/>
        <v>1000</v>
      </c>
      <c r="L31" s="17">
        <f t="shared" si="11"/>
        <v>1000</v>
      </c>
      <c r="M31" s="17">
        <f t="shared" si="11"/>
        <v>1000</v>
      </c>
      <c r="N31" s="17">
        <f t="shared" si="11"/>
        <v>1000</v>
      </c>
      <c r="O31" s="17">
        <f t="shared" si="11"/>
        <v>1000</v>
      </c>
      <c r="P31" s="17">
        <f t="shared" si="11"/>
        <v>1000</v>
      </c>
      <c r="Q31" s="17">
        <f t="shared" si="11"/>
        <v>1000</v>
      </c>
      <c r="R31" s="17">
        <f t="shared" si="11"/>
        <v>1000</v>
      </c>
      <c r="S31" s="17">
        <f t="shared" si="11"/>
        <v>1000</v>
      </c>
      <c r="T31" s="17">
        <f t="shared" si="11"/>
        <v>1000</v>
      </c>
      <c r="U31" s="17">
        <f t="shared" si="11"/>
        <v>1000</v>
      </c>
    </row>
    <row r="32" spans="1:21" ht="12.75">
      <c r="A32" s="16" t="str">
        <f>Ekowell!A32</f>
        <v>Årlige renter</v>
      </c>
      <c r="B32" s="17">
        <f>B9</f>
        <v>8994</v>
      </c>
      <c r="C32" s="17">
        <f aca="true" t="shared" si="12" ref="C32:U32">C9</f>
        <v>8692</v>
      </c>
      <c r="D32" s="17">
        <f t="shared" si="12"/>
        <v>8376</v>
      </c>
      <c r="E32" s="17">
        <f t="shared" si="12"/>
        <v>8048</v>
      </c>
      <c r="F32" s="17">
        <f t="shared" si="12"/>
        <v>7708</v>
      </c>
      <c r="G32" s="17">
        <f t="shared" si="12"/>
        <v>7352</v>
      </c>
      <c r="H32" s="17">
        <f t="shared" si="12"/>
        <v>6984</v>
      </c>
      <c r="I32" s="17">
        <f t="shared" si="12"/>
        <v>6601</v>
      </c>
      <c r="J32" s="17">
        <f t="shared" si="12"/>
        <v>6201</v>
      </c>
      <c r="K32" s="17">
        <f t="shared" si="12"/>
        <v>5786</v>
      </c>
      <c r="L32" s="17">
        <f t="shared" si="12"/>
        <v>5353</v>
      </c>
      <c r="M32" s="17">
        <f t="shared" si="12"/>
        <v>4905</v>
      </c>
      <c r="N32" s="17">
        <f t="shared" si="12"/>
        <v>4437</v>
      </c>
      <c r="O32" s="17">
        <f t="shared" si="12"/>
        <v>3951</v>
      </c>
      <c r="P32" s="17">
        <f t="shared" si="12"/>
        <v>3446</v>
      </c>
      <c r="Q32" s="17">
        <f t="shared" si="12"/>
        <v>2919</v>
      </c>
      <c r="R32" s="17">
        <f t="shared" si="12"/>
        <v>2372</v>
      </c>
      <c r="S32" s="17">
        <f t="shared" si="12"/>
        <v>1803</v>
      </c>
      <c r="T32" s="17">
        <f t="shared" si="12"/>
        <v>1211</v>
      </c>
      <c r="U32" s="17">
        <f t="shared" si="12"/>
        <v>539</v>
      </c>
    </row>
    <row r="33" spans="1:21" s="2" customFormat="1" ht="12.75">
      <c r="A33" s="19" t="str">
        <f>Ekowell!A33</f>
        <v>Årlig kostnad for anlegg</v>
      </c>
      <c r="B33" s="20">
        <f aca="true" t="shared" si="13" ref="B33:U33">SUM(B29:B32)</f>
        <v>9994</v>
      </c>
      <c r="C33" s="20">
        <f t="shared" si="13"/>
        <v>9692</v>
      </c>
      <c r="D33" s="20">
        <f t="shared" si="13"/>
        <v>9376</v>
      </c>
      <c r="E33" s="20">
        <f t="shared" si="13"/>
        <v>9048</v>
      </c>
      <c r="F33" s="20">
        <f t="shared" si="13"/>
        <v>8708</v>
      </c>
      <c r="G33" s="20">
        <f t="shared" si="13"/>
        <v>8352</v>
      </c>
      <c r="H33" s="20">
        <f t="shared" si="13"/>
        <v>7984</v>
      </c>
      <c r="I33" s="20">
        <f t="shared" si="13"/>
        <v>7601</v>
      </c>
      <c r="J33" s="20">
        <f t="shared" si="13"/>
        <v>7201</v>
      </c>
      <c r="K33" s="20">
        <f t="shared" si="13"/>
        <v>6786</v>
      </c>
      <c r="L33" s="20">
        <f t="shared" si="13"/>
        <v>6353</v>
      </c>
      <c r="M33" s="20">
        <f t="shared" si="13"/>
        <v>5905</v>
      </c>
      <c r="N33" s="20">
        <f t="shared" si="13"/>
        <v>5437</v>
      </c>
      <c r="O33" s="20">
        <f t="shared" si="13"/>
        <v>4951</v>
      </c>
      <c r="P33" s="20">
        <f t="shared" si="13"/>
        <v>4446</v>
      </c>
      <c r="Q33" s="20">
        <f t="shared" si="13"/>
        <v>3919</v>
      </c>
      <c r="R33" s="20">
        <f t="shared" si="13"/>
        <v>3372</v>
      </c>
      <c r="S33" s="20">
        <f t="shared" si="13"/>
        <v>2803</v>
      </c>
      <c r="T33" s="20">
        <f t="shared" si="13"/>
        <v>2211</v>
      </c>
      <c r="U33" s="20">
        <f t="shared" si="13"/>
        <v>1539</v>
      </c>
    </row>
    <row r="34" spans="2:21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.75">
      <c r="A35" s="16" t="str">
        <f>Ekowell!A35</f>
        <v>Strømpris fra leverandør</v>
      </c>
      <c r="B35" s="22">
        <f>B12</f>
        <v>1</v>
      </c>
      <c r="C35" s="22">
        <f>B35</f>
        <v>1</v>
      </c>
      <c r="D35" s="22">
        <f aca="true" t="shared" si="14" ref="D35:S38">C35</f>
        <v>1</v>
      </c>
      <c r="E35" s="22">
        <f t="shared" si="14"/>
        <v>1</v>
      </c>
      <c r="F35" s="22">
        <f t="shared" si="14"/>
        <v>1</v>
      </c>
      <c r="G35" s="22">
        <f t="shared" si="14"/>
        <v>1</v>
      </c>
      <c r="H35" s="22">
        <f t="shared" si="14"/>
        <v>1</v>
      </c>
      <c r="I35" s="22">
        <f t="shared" si="14"/>
        <v>1</v>
      </c>
      <c r="J35" s="22">
        <f t="shared" si="14"/>
        <v>1</v>
      </c>
      <c r="K35" s="22">
        <f t="shared" si="14"/>
        <v>1</v>
      </c>
      <c r="L35" s="22">
        <f t="shared" si="14"/>
        <v>1</v>
      </c>
      <c r="M35" s="22">
        <f t="shared" si="14"/>
        <v>1</v>
      </c>
      <c r="N35" s="22">
        <f t="shared" si="14"/>
        <v>1</v>
      </c>
      <c r="O35" s="22">
        <f t="shared" si="14"/>
        <v>1</v>
      </c>
      <c r="P35" s="22">
        <f t="shared" si="14"/>
        <v>1</v>
      </c>
      <c r="Q35" s="22">
        <f t="shared" si="14"/>
        <v>1</v>
      </c>
      <c r="R35" s="22">
        <f t="shared" si="14"/>
        <v>1</v>
      </c>
      <c r="S35" s="22">
        <f t="shared" si="14"/>
        <v>1</v>
      </c>
      <c r="T35" s="22">
        <f aca="true" t="shared" si="15" ref="T35:U38">S35</f>
        <v>1</v>
      </c>
      <c r="U35" s="22">
        <f t="shared" si="15"/>
        <v>1</v>
      </c>
    </row>
    <row r="36" spans="1:21" ht="12.75">
      <c r="A36" s="16" t="str">
        <f>Ekowell!A36</f>
        <v>Forbruk VP/år kW/t</v>
      </c>
      <c r="B36" s="23">
        <f>B13</f>
        <v>9375</v>
      </c>
      <c r="C36" s="23">
        <f>B36</f>
        <v>9375</v>
      </c>
      <c r="D36" s="23">
        <f t="shared" si="14"/>
        <v>9375</v>
      </c>
      <c r="E36" s="23">
        <f t="shared" si="14"/>
        <v>9375</v>
      </c>
      <c r="F36" s="23">
        <f t="shared" si="14"/>
        <v>9375</v>
      </c>
      <c r="G36" s="23">
        <f t="shared" si="14"/>
        <v>9375</v>
      </c>
      <c r="H36" s="23">
        <f t="shared" si="14"/>
        <v>9375</v>
      </c>
      <c r="I36" s="23">
        <f t="shared" si="14"/>
        <v>9375</v>
      </c>
      <c r="J36" s="23">
        <f t="shared" si="14"/>
        <v>9375</v>
      </c>
      <c r="K36" s="23">
        <f t="shared" si="14"/>
        <v>9375</v>
      </c>
      <c r="L36" s="23">
        <f t="shared" si="14"/>
        <v>9375</v>
      </c>
      <c r="M36" s="23">
        <f t="shared" si="14"/>
        <v>9375</v>
      </c>
      <c r="N36" s="23">
        <f t="shared" si="14"/>
        <v>9375</v>
      </c>
      <c r="O36" s="23">
        <f t="shared" si="14"/>
        <v>9375</v>
      </c>
      <c r="P36" s="23">
        <f t="shared" si="14"/>
        <v>9375</v>
      </c>
      <c r="Q36" s="23">
        <f t="shared" si="14"/>
        <v>9375</v>
      </c>
      <c r="R36" s="23">
        <f t="shared" si="14"/>
        <v>9375</v>
      </c>
      <c r="S36" s="23">
        <f t="shared" si="14"/>
        <v>9375</v>
      </c>
      <c r="T36" s="23">
        <f t="shared" si="15"/>
        <v>9375</v>
      </c>
      <c r="U36" s="23">
        <f t="shared" si="15"/>
        <v>9375</v>
      </c>
    </row>
    <row r="37" spans="1:21" ht="12.75">
      <c r="A37" s="18" t="s">
        <v>50</v>
      </c>
      <c r="B37" s="23">
        <f>B14</f>
        <v>1500</v>
      </c>
      <c r="C37" s="23">
        <f>B37</f>
        <v>1500</v>
      </c>
      <c r="D37" s="23">
        <f t="shared" si="14"/>
        <v>1500</v>
      </c>
      <c r="E37" s="23">
        <f t="shared" si="14"/>
        <v>1500</v>
      </c>
      <c r="F37" s="23">
        <f t="shared" si="14"/>
        <v>1500</v>
      </c>
      <c r="G37" s="23">
        <f t="shared" si="14"/>
        <v>1500</v>
      </c>
      <c r="H37" s="23">
        <f t="shared" si="14"/>
        <v>1500</v>
      </c>
      <c r="I37" s="23">
        <f t="shared" si="14"/>
        <v>1500</v>
      </c>
      <c r="J37" s="23">
        <f t="shared" si="14"/>
        <v>1500</v>
      </c>
      <c r="K37" s="23">
        <f t="shared" si="14"/>
        <v>1500</v>
      </c>
      <c r="L37" s="23">
        <f t="shared" si="14"/>
        <v>1500</v>
      </c>
      <c r="M37" s="23">
        <f t="shared" si="14"/>
        <v>1500</v>
      </c>
      <c r="N37" s="23">
        <f t="shared" si="14"/>
        <v>1500</v>
      </c>
      <c r="O37" s="23">
        <f t="shared" si="14"/>
        <v>1500</v>
      </c>
      <c r="P37" s="23">
        <f t="shared" si="14"/>
        <v>1500</v>
      </c>
      <c r="Q37" s="23">
        <f t="shared" si="14"/>
        <v>1500</v>
      </c>
      <c r="R37" s="23">
        <f t="shared" si="14"/>
        <v>1500</v>
      </c>
      <c r="S37" s="23">
        <f t="shared" si="14"/>
        <v>1500</v>
      </c>
      <c r="T37" s="23">
        <f t="shared" si="15"/>
        <v>1500</v>
      </c>
      <c r="U37" s="23">
        <f t="shared" si="15"/>
        <v>1500</v>
      </c>
    </row>
    <row r="38" spans="1:21" ht="12.75">
      <c r="A38" s="16" t="str">
        <f>Ekowell!A38</f>
        <v>Års-COP</v>
      </c>
      <c r="B38" s="24">
        <f>B15</f>
        <v>3.2</v>
      </c>
      <c r="C38" s="24">
        <f>B38</f>
        <v>3.2</v>
      </c>
      <c r="D38" s="24">
        <f t="shared" si="14"/>
        <v>3.2</v>
      </c>
      <c r="E38" s="24">
        <f t="shared" si="14"/>
        <v>3.2</v>
      </c>
      <c r="F38" s="24">
        <f t="shared" si="14"/>
        <v>3.2</v>
      </c>
      <c r="G38" s="24">
        <f t="shared" si="14"/>
        <v>3.2</v>
      </c>
      <c r="H38" s="24">
        <f t="shared" si="14"/>
        <v>3.2</v>
      </c>
      <c r="I38" s="24">
        <f t="shared" si="14"/>
        <v>3.2</v>
      </c>
      <c r="J38" s="24">
        <f t="shared" si="14"/>
        <v>3.2</v>
      </c>
      <c r="K38" s="24">
        <f t="shared" si="14"/>
        <v>3.2</v>
      </c>
      <c r="L38" s="24">
        <f t="shared" si="14"/>
        <v>3.2</v>
      </c>
      <c r="M38" s="24">
        <f t="shared" si="14"/>
        <v>3.2</v>
      </c>
      <c r="N38" s="24">
        <f t="shared" si="14"/>
        <v>3.2</v>
      </c>
      <c r="O38" s="24">
        <f t="shared" si="14"/>
        <v>3.2</v>
      </c>
      <c r="P38" s="24">
        <f t="shared" si="14"/>
        <v>3.2</v>
      </c>
      <c r="Q38" s="24">
        <f t="shared" si="14"/>
        <v>3.2</v>
      </c>
      <c r="R38" s="24">
        <f t="shared" si="14"/>
        <v>3.2</v>
      </c>
      <c r="S38" s="24">
        <f t="shared" si="14"/>
        <v>3.2</v>
      </c>
      <c r="T38" s="24">
        <f t="shared" si="15"/>
        <v>3.2</v>
      </c>
      <c r="U38" s="24">
        <f t="shared" si="15"/>
        <v>3.2</v>
      </c>
    </row>
    <row r="39" spans="1:21" ht="12.75">
      <c r="A39" s="16" t="str">
        <f>Ekowell!A39</f>
        <v>Årlig effektavgivelse kW/t</v>
      </c>
      <c r="B39" s="17">
        <f aca="true" t="shared" si="16" ref="B39:U39">B36*B38</f>
        <v>30000</v>
      </c>
      <c r="C39" s="17">
        <f t="shared" si="16"/>
        <v>30000</v>
      </c>
      <c r="D39" s="17">
        <f t="shared" si="16"/>
        <v>30000</v>
      </c>
      <c r="E39" s="17">
        <f t="shared" si="16"/>
        <v>30000</v>
      </c>
      <c r="F39" s="17">
        <f t="shared" si="16"/>
        <v>30000</v>
      </c>
      <c r="G39" s="17">
        <f t="shared" si="16"/>
        <v>30000</v>
      </c>
      <c r="H39" s="17">
        <f t="shared" si="16"/>
        <v>30000</v>
      </c>
      <c r="I39" s="17">
        <f t="shared" si="16"/>
        <v>30000</v>
      </c>
      <c r="J39" s="17">
        <f t="shared" si="16"/>
        <v>30000</v>
      </c>
      <c r="K39" s="17">
        <f t="shared" si="16"/>
        <v>30000</v>
      </c>
      <c r="L39" s="17">
        <f t="shared" si="16"/>
        <v>30000</v>
      </c>
      <c r="M39" s="17">
        <f t="shared" si="16"/>
        <v>30000</v>
      </c>
      <c r="N39" s="17">
        <f t="shared" si="16"/>
        <v>30000</v>
      </c>
      <c r="O39" s="17">
        <f t="shared" si="16"/>
        <v>30000</v>
      </c>
      <c r="P39" s="17">
        <f t="shared" si="16"/>
        <v>30000</v>
      </c>
      <c r="Q39" s="17">
        <f t="shared" si="16"/>
        <v>30000</v>
      </c>
      <c r="R39" s="17">
        <f t="shared" si="16"/>
        <v>30000</v>
      </c>
      <c r="S39" s="17">
        <f t="shared" si="16"/>
        <v>30000</v>
      </c>
      <c r="T39" s="17">
        <f t="shared" si="16"/>
        <v>30000</v>
      </c>
      <c r="U39" s="17">
        <f t="shared" si="16"/>
        <v>30000</v>
      </c>
    </row>
    <row r="40" spans="1:21" s="2" customFormat="1" ht="12.75">
      <c r="A40" s="19" t="str">
        <f>Ekowell!A40</f>
        <v>Pris pr kW/t avgitt effekt</v>
      </c>
      <c r="B40" s="26">
        <f aca="true" t="shared" si="17" ref="B40:U40">(B33+(B36*B35))/B39</f>
        <v>0.6456333333333333</v>
      </c>
      <c r="C40" s="26">
        <f t="shared" si="17"/>
        <v>0.6355666666666666</v>
      </c>
      <c r="D40" s="26">
        <f t="shared" si="17"/>
        <v>0.6250333333333333</v>
      </c>
      <c r="E40" s="26">
        <f t="shared" si="17"/>
        <v>0.6141</v>
      </c>
      <c r="F40" s="26">
        <f t="shared" si="17"/>
        <v>0.6027666666666667</v>
      </c>
      <c r="G40" s="26">
        <f t="shared" si="17"/>
        <v>0.5909</v>
      </c>
      <c r="H40" s="26">
        <f t="shared" si="17"/>
        <v>0.5786333333333333</v>
      </c>
      <c r="I40" s="26">
        <f t="shared" si="17"/>
        <v>0.5658666666666666</v>
      </c>
      <c r="J40" s="26">
        <f t="shared" si="17"/>
        <v>0.5525333333333333</v>
      </c>
      <c r="K40" s="26">
        <f t="shared" si="17"/>
        <v>0.5387</v>
      </c>
      <c r="L40" s="26">
        <f t="shared" si="17"/>
        <v>0.5242666666666667</v>
      </c>
      <c r="M40" s="26">
        <f t="shared" si="17"/>
        <v>0.5093333333333333</v>
      </c>
      <c r="N40" s="26">
        <f t="shared" si="17"/>
        <v>0.49373333333333336</v>
      </c>
      <c r="O40" s="26">
        <f t="shared" si="17"/>
        <v>0.4775333333333333</v>
      </c>
      <c r="P40" s="26">
        <f t="shared" si="17"/>
        <v>0.4607</v>
      </c>
      <c r="Q40" s="26">
        <f t="shared" si="17"/>
        <v>0.4431333333333333</v>
      </c>
      <c r="R40" s="26">
        <f t="shared" si="17"/>
        <v>0.4249</v>
      </c>
      <c r="S40" s="26">
        <f t="shared" si="17"/>
        <v>0.4059333333333333</v>
      </c>
      <c r="T40" s="26">
        <f t="shared" si="17"/>
        <v>0.3862</v>
      </c>
      <c r="U40" s="26">
        <f t="shared" si="17"/>
        <v>0.3638</v>
      </c>
    </row>
    <row r="41" spans="2:21" s="2" customFormat="1" ht="12.7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2" s="12" customFormat="1" ht="12.75">
      <c r="A42" s="16" t="str">
        <f>Ekowell!A42</f>
        <v>Årlig besparelse vs el. Fyring</v>
      </c>
      <c r="B42" s="27">
        <f aca="true" t="shared" si="18" ref="B42:U42">-(B35-B40)*B39</f>
        <v>-10631.000000000002</v>
      </c>
      <c r="C42" s="27">
        <f t="shared" si="18"/>
        <v>-10933.000000000002</v>
      </c>
      <c r="D42" s="27">
        <f t="shared" si="18"/>
        <v>-11249</v>
      </c>
      <c r="E42" s="27">
        <f t="shared" si="18"/>
        <v>-11577</v>
      </c>
      <c r="F42" s="27">
        <f t="shared" si="18"/>
        <v>-11917</v>
      </c>
      <c r="G42" s="27">
        <f t="shared" si="18"/>
        <v>-12273</v>
      </c>
      <c r="H42" s="27">
        <f t="shared" si="18"/>
        <v>-12641</v>
      </c>
      <c r="I42" s="27">
        <f t="shared" si="18"/>
        <v>-13024.000000000002</v>
      </c>
      <c r="J42" s="27">
        <f t="shared" si="18"/>
        <v>-13424</v>
      </c>
      <c r="K42" s="27">
        <f t="shared" si="18"/>
        <v>-13839.000000000002</v>
      </c>
      <c r="L42" s="27">
        <f t="shared" si="18"/>
        <v>-14272</v>
      </c>
      <c r="M42" s="27">
        <f t="shared" si="18"/>
        <v>-14720</v>
      </c>
      <c r="N42" s="27">
        <f t="shared" si="18"/>
        <v>-15188</v>
      </c>
      <c r="O42" s="27">
        <f t="shared" si="18"/>
        <v>-15673.999999999998</v>
      </c>
      <c r="P42" s="27">
        <f t="shared" si="18"/>
        <v>-16179</v>
      </c>
      <c r="Q42" s="27">
        <f t="shared" si="18"/>
        <v>-16706</v>
      </c>
      <c r="R42" s="27">
        <f t="shared" si="18"/>
        <v>-17253</v>
      </c>
      <c r="S42" s="27">
        <f t="shared" si="18"/>
        <v>-17822.000000000004</v>
      </c>
      <c r="T42" s="27">
        <f t="shared" si="18"/>
        <v>-18414</v>
      </c>
      <c r="U42" s="27">
        <f t="shared" si="18"/>
        <v>-19086</v>
      </c>
      <c r="V42" s="28">
        <f>SUM(B42:U42)</f>
        <v>-286822</v>
      </c>
    </row>
    <row r="43" spans="1:21" ht="12.75">
      <c r="A43" s="16" t="str">
        <f>Ekowell!A43</f>
        <v>Årskost pumpedrift (strøm)</v>
      </c>
      <c r="B43" s="27">
        <f>B35*B36</f>
        <v>9375</v>
      </c>
      <c r="C43" s="27">
        <f aca="true" t="shared" si="19" ref="C43:U43">C35*C36</f>
        <v>9375</v>
      </c>
      <c r="D43" s="27">
        <f t="shared" si="19"/>
        <v>9375</v>
      </c>
      <c r="E43" s="27">
        <f t="shared" si="19"/>
        <v>9375</v>
      </c>
      <c r="F43" s="27">
        <f t="shared" si="19"/>
        <v>9375</v>
      </c>
      <c r="G43" s="27">
        <f t="shared" si="19"/>
        <v>9375</v>
      </c>
      <c r="H43" s="27">
        <f t="shared" si="19"/>
        <v>9375</v>
      </c>
      <c r="I43" s="27">
        <f t="shared" si="19"/>
        <v>9375</v>
      </c>
      <c r="J43" s="27">
        <f t="shared" si="19"/>
        <v>9375</v>
      </c>
      <c r="K43" s="27">
        <f t="shared" si="19"/>
        <v>9375</v>
      </c>
      <c r="L43" s="27">
        <f t="shared" si="19"/>
        <v>9375</v>
      </c>
      <c r="M43" s="27">
        <f t="shared" si="19"/>
        <v>9375</v>
      </c>
      <c r="N43" s="27">
        <f t="shared" si="19"/>
        <v>9375</v>
      </c>
      <c r="O43" s="27">
        <f t="shared" si="19"/>
        <v>9375</v>
      </c>
      <c r="P43" s="27">
        <f t="shared" si="19"/>
        <v>9375</v>
      </c>
      <c r="Q43" s="27">
        <f t="shared" si="19"/>
        <v>9375</v>
      </c>
      <c r="R43" s="27">
        <f t="shared" si="19"/>
        <v>9375</v>
      </c>
      <c r="S43" s="27">
        <f t="shared" si="19"/>
        <v>9375</v>
      </c>
      <c r="T43" s="27">
        <f t="shared" si="19"/>
        <v>9375</v>
      </c>
      <c r="U43" s="27">
        <f t="shared" si="19"/>
        <v>9375</v>
      </c>
    </row>
    <row r="44" spans="1:21" ht="12.75">
      <c r="A44" s="18" t="s">
        <v>51</v>
      </c>
      <c r="B44" s="27">
        <f>B35*B37</f>
        <v>1500</v>
      </c>
      <c r="C44" s="27">
        <f aca="true" t="shared" si="20" ref="C44:U44">C35*C37</f>
        <v>1500</v>
      </c>
      <c r="D44" s="27">
        <f t="shared" si="20"/>
        <v>1500</v>
      </c>
      <c r="E44" s="27">
        <f t="shared" si="20"/>
        <v>1500</v>
      </c>
      <c r="F44" s="27">
        <f t="shared" si="20"/>
        <v>1500</v>
      </c>
      <c r="G44" s="27">
        <f t="shared" si="20"/>
        <v>1500</v>
      </c>
      <c r="H44" s="27">
        <f t="shared" si="20"/>
        <v>1500</v>
      </c>
      <c r="I44" s="27">
        <f t="shared" si="20"/>
        <v>1500</v>
      </c>
      <c r="J44" s="27">
        <f t="shared" si="20"/>
        <v>1500</v>
      </c>
      <c r="K44" s="27">
        <f t="shared" si="20"/>
        <v>1500</v>
      </c>
      <c r="L44" s="27">
        <f t="shared" si="20"/>
        <v>1500</v>
      </c>
      <c r="M44" s="27">
        <f t="shared" si="20"/>
        <v>1500</v>
      </c>
      <c r="N44" s="27">
        <f t="shared" si="20"/>
        <v>1500</v>
      </c>
      <c r="O44" s="27">
        <f t="shared" si="20"/>
        <v>1500</v>
      </c>
      <c r="P44" s="27">
        <f t="shared" si="20"/>
        <v>1500</v>
      </c>
      <c r="Q44" s="27">
        <f t="shared" si="20"/>
        <v>1500</v>
      </c>
      <c r="R44" s="27">
        <f t="shared" si="20"/>
        <v>1500</v>
      </c>
      <c r="S44" s="27">
        <f t="shared" si="20"/>
        <v>1500</v>
      </c>
      <c r="T44" s="27">
        <f t="shared" si="20"/>
        <v>1500</v>
      </c>
      <c r="U44" s="27">
        <f t="shared" si="20"/>
        <v>1500</v>
      </c>
    </row>
    <row r="45" spans="1:22" ht="12.75">
      <c r="A45" s="19" t="s">
        <v>28</v>
      </c>
      <c r="B45" s="28">
        <f aca="true" t="shared" si="21" ref="B45:U45">B33+B43+B44</f>
        <v>20869</v>
      </c>
      <c r="C45" s="28">
        <f t="shared" si="21"/>
        <v>20567</v>
      </c>
      <c r="D45" s="28">
        <f t="shared" si="21"/>
        <v>20251</v>
      </c>
      <c r="E45" s="28">
        <f t="shared" si="21"/>
        <v>19923</v>
      </c>
      <c r="F45" s="28">
        <f t="shared" si="21"/>
        <v>19583</v>
      </c>
      <c r="G45" s="28">
        <f t="shared" si="21"/>
        <v>19227</v>
      </c>
      <c r="H45" s="28">
        <f t="shared" si="21"/>
        <v>18859</v>
      </c>
      <c r="I45" s="28">
        <f t="shared" si="21"/>
        <v>18476</v>
      </c>
      <c r="J45" s="28">
        <f t="shared" si="21"/>
        <v>18076</v>
      </c>
      <c r="K45" s="28">
        <f t="shared" si="21"/>
        <v>17661</v>
      </c>
      <c r="L45" s="28">
        <f t="shared" si="21"/>
        <v>17228</v>
      </c>
      <c r="M45" s="28">
        <f t="shared" si="21"/>
        <v>16780</v>
      </c>
      <c r="N45" s="28">
        <f t="shared" si="21"/>
        <v>16312</v>
      </c>
      <c r="O45" s="28">
        <f t="shared" si="21"/>
        <v>15826</v>
      </c>
      <c r="P45" s="28">
        <f t="shared" si="21"/>
        <v>15321</v>
      </c>
      <c r="Q45" s="28">
        <f t="shared" si="21"/>
        <v>14794</v>
      </c>
      <c r="R45" s="28">
        <f t="shared" si="21"/>
        <v>14247</v>
      </c>
      <c r="S45" s="28">
        <f t="shared" si="21"/>
        <v>13678</v>
      </c>
      <c r="T45" s="28">
        <f t="shared" si="21"/>
        <v>13086</v>
      </c>
      <c r="U45" s="28">
        <f t="shared" si="21"/>
        <v>12414</v>
      </c>
      <c r="V45" s="28">
        <f>SUM(B45:U45)</f>
        <v>343178</v>
      </c>
    </row>
    <row r="46" ht="12.75">
      <c r="V46" s="10"/>
    </row>
    <row r="47" ht="12.75">
      <c r="V47" s="28">
        <f>SUM(V42:V46)</f>
        <v>56356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0.140625" style="0" customWidth="1"/>
    <col min="2" max="17" width="12.8515625" style="0" bestFit="1" customWidth="1"/>
    <col min="18" max="21" width="12.421875" style="0" bestFit="1" customWidth="1"/>
    <col min="22" max="22" width="14.28125" style="2" bestFit="1" customWidth="1"/>
    <col min="23" max="16384" width="9.140625" style="0" customWidth="1"/>
  </cols>
  <sheetData>
    <row r="1" ht="18">
      <c r="A1" s="7" t="s">
        <v>31</v>
      </c>
    </row>
    <row r="3" ht="18">
      <c r="A3" s="7" t="s">
        <v>27</v>
      </c>
    </row>
    <row r="4" ht="18">
      <c r="A4" s="7"/>
    </row>
    <row r="5" spans="2:22" s="2" customFormat="1" ht="12.75">
      <c r="B5" s="31" t="s">
        <v>0</v>
      </c>
      <c r="C5" s="31" t="s">
        <v>1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  <c r="O5" s="31" t="s">
        <v>13</v>
      </c>
      <c r="P5" s="31" t="s">
        <v>14</v>
      </c>
      <c r="Q5" s="31" t="s">
        <v>15</v>
      </c>
      <c r="R5" s="31" t="s">
        <v>16</v>
      </c>
      <c r="S5" s="31" t="s">
        <v>17</v>
      </c>
      <c r="T5" s="31" t="s">
        <v>18</v>
      </c>
      <c r="U5" s="31" t="s">
        <v>19</v>
      </c>
      <c r="V5" s="21" t="s">
        <v>36</v>
      </c>
    </row>
    <row r="6" spans="1:21" ht="12.75">
      <c r="A6" s="16" t="str">
        <f>Ekowell!A6</f>
        <v>Avskrivning Borehull</v>
      </c>
      <c r="B6" s="17">
        <f>50000/50</f>
        <v>1000</v>
      </c>
      <c r="C6" s="17">
        <f>B6</f>
        <v>1000</v>
      </c>
      <c r="D6" s="17">
        <f aca="true" t="shared" si="0" ref="D6:U8">C6</f>
        <v>1000</v>
      </c>
      <c r="E6" s="17">
        <f t="shared" si="0"/>
        <v>1000</v>
      </c>
      <c r="F6" s="17">
        <f t="shared" si="0"/>
        <v>1000</v>
      </c>
      <c r="G6" s="17">
        <f t="shared" si="0"/>
        <v>1000</v>
      </c>
      <c r="H6" s="17">
        <f t="shared" si="0"/>
        <v>1000</v>
      </c>
      <c r="I6" s="17">
        <f t="shared" si="0"/>
        <v>1000</v>
      </c>
      <c r="J6" s="17">
        <f t="shared" si="0"/>
        <v>1000</v>
      </c>
      <c r="K6" s="17">
        <f t="shared" si="0"/>
        <v>1000</v>
      </c>
      <c r="L6" s="17">
        <f t="shared" si="0"/>
        <v>1000</v>
      </c>
      <c r="M6" s="17">
        <f t="shared" si="0"/>
        <v>1000</v>
      </c>
      <c r="N6" s="17">
        <f t="shared" si="0"/>
        <v>1000</v>
      </c>
      <c r="O6" s="17">
        <f t="shared" si="0"/>
        <v>1000</v>
      </c>
      <c r="P6" s="17">
        <f t="shared" si="0"/>
        <v>1000</v>
      </c>
      <c r="Q6" s="17">
        <f t="shared" si="0"/>
        <v>1000</v>
      </c>
      <c r="R6" s="17">
        <f t="shared" si="0"/>
        <v>1000</v>
      </c>
      <c r="S6" s="17">
        <f t="shared" si="0"/>
        <v>1000</v>
      </c>
      <c r="T6" s="17">
        <f t="shared" si="0"/>
        <v>1000</v>
      </c>
      <c r="U6" s="17">
        <f t="shared" si="0"/>
        <v>1000</v>
      </c>
    </row>
    <row r="7" spans="1:21" ht="12.75">
      <c r="A7" s="16" t="str">
        <f>Ekowell!A7</f>
        <v>Avskrivning Anlegg</v>
      </c>
      <c r="B7" s="17">
        <f>145260/20</f>
        <v>7263</v>
      </c>
      <c r="C7" s="17">
        <f>B7</f>
        <v>7263</v>
      </c>
      <c r="D7" s="17">
        <f t="shared" si="0"/>
        <v>7263</v>
      </c>
      <c r="E7" s="17">
        <f t="shared" si="0"/>
        <v>7263</v>
      </c>
      <c r="F7" s="17">
        <f t="shared" si="0"/>
        <v>7263</v>
      </c>
      <c r="G7" s="17">
        <f t="shared" si="0"/>
        <v>7263</v>
      </c>
      <c r="H7" s="17">
        <f t="shared" si="0"/>
        <v>7263</v>
      </c>
      <c r="I7" s="17">
        <f t="shared" si="0"/>
        <v>7263</v>
      </c>
      <c r="J7" s="17">
        <f t="shared" si="0"/>
        <v>7263</v>
      </c>
      <c r="K7" s="17">
        <f t="shared" si="0"/>
        <v>7263</v>
      </c>
      <c r="L7" s="17">
        <f t="shared" si="0"/>
        <v>7263</v>
      </c>
      <c r="M7" s="17">
        <f t="shared" si="0"/>
        <v>7263</v>
      </c>
      <c r="N7" s="17">
        <f t="shared" si="0"/>
        <v>7263</v>
      </c>
      <c r="O7" s="17">
        <f t="shared" si="0"/>
        <v>7263</v>
      </c>
      <c r="P7" s="17">
        <f t="shared" si="0"/>
        <v>7263</v>
      </c>
      <c r="Q7" s="17">
        <f t="shared" si="0"/>
        <v>7263</v>
      </c>
      <c r="R7" s="17">
        <f t="shared" si="0"/>
        <v>7263</v>
      </c>
      <c r="S7" s="17">
        <f t="shared" si="0"/>
        <v>7263</v>
      </c>
      <c r="T7" s="17">
        <f t="shared" si="0"/>
        <v>7263</v>
      </c>
      <c r="U7" s="17">
        <f t="shared" si="0"/>
        <v>7263</v>
      </c>
    </row>
    <row r="8" spans="1:21" ht="12.75">
      <c r="A8" s="16" t="str">
        <f>Ekowell!A8</f>
        <v>Årlig vedlikehold (stipulert)</v>
      </c>
      <c r="B8" s="17">
        <v>1000</v>
      </c>
      <c r="C8" s="17">
        <f>B8</f>
        <v>1000</v>
      </c>
      <c r="D8" s="17">
        <f t="shared" si="0"/>
        <v>1000</v>
      </c>
      <c r="E8" s="17">
        <f t="shared" si="0"/>
        <v>1000</v>
      </c>
      <c r="F8" s="17">
        <f t="shared" si="0"/>
        <v>1000</v>
      </c>
      <c r="G8" s="17">
        <f t="shared" si="0"/>
        <v>1000</v>
      </c>
      <c r="H8" s="17">
        <f t="shared" si="0"/>
        <v>1000</v>
      </c>
      <c r="I8" s="17">
        <f t="shared" si="0"/>
        <v>1000</v>
      </c>
      <c r="J8" s="17">
        <f t="shared" si="0"/>
        <v>1000</v>
      </c>
      <c r="K8" s="17">
        <f t="shared" si="0"/>
        <v>1000</v>
      </c>
      <c r="L8" s="17">
        <f t="shared" si="0"/>
        <v>1000</v>
      </c>
      <c r="M8" s="17">
        <f t="shared" si="0"/>
        <v>1000</v>
      </c>
      <c r="N8" s="17">
        <f t="shared" si="0"/>
        <v>1000</v>
      </c>
      <c r="O8" s="17">
        <f t="shared" si="0"/>
        <v>1000</v>
      </c>
      <c r="P8" s="17">
        <f t="shared" si="0"/>
        <v>1000</v>
      </c>
      <c r="Q8" s="17">
        <f t="shared" si="0"/>
        <v>1000</v>
      </c>
      <c r="R8" s="17">
        <f t="shared" si="0"/>
        <v>1000</v>
      </c>
      <c r="S8" s="17">
        <f t="shared" si="0"/>
        <v>1000</v>
      </c>
      <c r="T8" s="17">
        <f t="shared" si="0"/>
        <v>1000</v>
      </c>
      <c r="U8" s="17">
        <f t="shared" si="0"/>
        <v>1000</v>
      </c>
    </row>
    <row r="9" spans="1:21" ht="12.75">
      <c r="A9" s="16" t="str">
        <f>Ekowell!A9</f>
        <v>Årlige renter</v>
      </c>
      <c r="B9" s="17">
        <v>9136</v>
      </c>
      <c r="C9" s="17">
        <v>7481</v>
      </c>
      <c r="D9" s="17">
        <v>7214</v>
      </c>
      <c r="E9" s="17">
        <v>6935</v>
      </c>
      <c r="F9" s="17">
        <v>6645</v>
      </c>
      <c r="G9" s="17">
        <v>6345</v>
      </c>
      <c r="H9" s="17">
        <v>6030</v>
      </c>
      <c r="I9" s="17">
        <v>5705</v>
      </c>
      <c r="J9" s="17">
        <v>5366</v>
      </c>
      <c r="K9" s="17">
        <v>5013</v>
      </c>
      <c r="L9" s="17">
        <v>4646</v>
      </c>
      <c r="M9" s="17">
        <v>4264</v>
      </c>
      <c r="N9" s="17">
        <v>3867</v>
      </c>
      <c r="O9" s="17">
        <v>3454</v>
      </c>
      <c r="P9" s="17">
        <v>3025</v>
      </c>
      <c r="Q9" s="17">
        <v>2577</v>
      </c>
      <c r="R9" s="17">
        <v>2113</v>
      </c>
      <c r="S9" s="17">
        <v>1629</v>
      </c>
      <c r="T9" s="17">
        <v>1126</v>
      </c>
      <c r="U9" s="17">
        <v>573</v>
      </c>
    </row>
    <row r="10" spans="1:21" s="2" customFormat="1" ht="12.75">
      <c r="A10" s="19" t="str">
        <f>Ekowell!A10</f>
        <v>Årlig kostnad for anlegg</v>
      </c>
      <c r="B10" s="20">
        <f>SUM(B6:B9)</f>
        <v>18399</v>
      </c>
      <c r="C10" s="20">
        <f aca="true" t="shared" si="1" ref="C10:U10">SUM(C6:C9)</f>
        <v>16744</v>
      </c>
      <c r="D10" s="20">
        <f t="shared" si="1"/>
        <v>16477</v>
      </c>
      <c r="E10" s="20">
        <f t="shared" si="1"/>
        <v>16198</v>
      </c>
      <c r="F10" s="20">
        <f t="shared" si="1"/>
        <v>15908</v>
      </c>
      <c r="G10" s="20">
        <f t="shared" si="1"/>
        <v>15608</v>
      </c>
      <c r="H10" s="20">
        <f t="shared" si="1"/>
        <v>15293</v>
      </c>
      <c r="I10" s="20">
        <f t="shared" si="1"/>
        <v>14968</v>
      </c>
      <c r="J10" s="20">
        <f t="shared" si="1"/>
        <v>14629</v>
      </c>
      <c r="K10" s="20">
        <f t="shared" si="1"/>
        <v>14276</v>
      </c>
      <c r="L10" s="20">
        <f t="shared" si="1"/>
        <v>13909</v>
      </c>
      <c r="M10" s="20">
        <f t="shared" si="1"/>
        <v>13527</v>
      </c>
      <c r="N10" s="20">
        <f t="shared" si="1"/>
        <v>13130</v>
      </c>
      <c r="O10" s="20">
        <f t="shared" si="1"/>
        <v>12717</v>
      </c>
      <c r="P10" s="20">
        <f t="shared" si="1"/>
        <v>12288</v>
      </c>
      <c r="Q10" s="20">
        <f t="shared" si="1"/>
        <v>11840</v>
      </c>
      <c r="R10" s="20">
        <f t="shared" si="1"/>
        <v>11376</v>
      </c>
      <c r="S10" s="20">
        <f t="shared" si="1"/>
        <v>10892</v>
      </c>
      <c r="T10" s="20">
        <f t="shared" si="1"/>
        <v>10389</v>
      </c>
      <c r="U10" s="20">
        <f t="shared" si="1"/>
        <v>9836</v>
      </c>
    </row>
    <row r="11" spans="2:21" s="2" customFormat="1" ht="12.7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16" t="str">
        <f>Ekowell!A12</f>
        <v>Strømpris fra leverandør</v>
      </c>
      <c r="B12" s="22">
        <f>Sammendrag!B26</f>
        <v>1</v>
      </c>
      <c r="C12" s="22">
        <f aca="true" t="shared" si="2" ref="C12:U12">B12</f>
        <v>1</v>
      </c>
      <c r="D12" s="22">
        <f t="shared" si="2"/>
        <v>1</v>
      </c>
      <c r="E12" s="22">
        <f t="shared" si="2"/>
        <v>1</v>
      </c>
      <c r="F12" s="22">
        <f t="shared" si="2"/>
        <v>1</v>
      </c>
      <c r="G12" s="22">
        <f t="shared" si="2"/>
        <v>1</v>
      </c>
      <c r="H12" s="22">
        <f t="shared" si="2"/>
        <v>1</v>
      </c>
      <c r="I12" s="22">
        <f t="shared" si="2"/>
        <v>1</v>
      </c>
      <c r="J12" s="22">
        <f t="shared" si="2"/>
        <v>1</v>
      </c>
      <c r="K12" s="22">
        <f t="shared" si="2"/>
        <v>1</v>
      </c>
      <c r="L12" s="22">
        <f t="shared" si="2"/>
        <v>1</v>
      </c>
      <c r="M12" s="22">
        <f t="shared" si="2"/>
        <v>1</v>
      </c>
      <c r="N12" s="22">
        <f t="shared" si="2"/>
        <v>1</v>
      </c>
      <c r="O12" s="22">
        <f t="shared" si="2"/>
        <v>1</v>
      </c>
      <c r="P12" s="22">
        <f t="shared" si="2"/>
        <v>1</v>
      </c>
      <c r="Q12" s="22">
        <f t="shared" si="2"/>
        <v>1</v>
      </c>
      <c r="R12" s="22">
        <f t="shared" si="2"/>
        <v>1</v>
      </c>
      <c r="S12" s="22">
        <f t="shared" si="2"/>
        <v>1</v>
      </c>
      <c r="T12" s="22">
        <f t="shared" si="2"/>
        <v>1</v>
      </c>
      <c r="U12" s="22">
        <f t="shared" si="2"/>
        <v>1</v>
      </c>
    </row>
    <row r="13" spans="1:21" ht="12.75">
      <c r="A13" s="16" t="str">
        <f>Ekowell!A13</f>
        <v>Forbruk VP/år kW/t</v>
      </c>
      <c r="B13" s="17">
        <f>Sammendrag!B30</f>
        <v>10000</v>
      </c>
      <c r="C13" s="23">
        <f aca="true" t="shared" si="3" ref="C13:U14">B13</f>
        <v>10000</v>
      </c>
      <c r="D13" s="23">
        <f t="shared" si="3"/>
        <v>10000</v>
      </c>
      <c r="E13" s="23">
        <f t="shared" si="3"/>
        <v>10000</v>
      </c>
      <c r="F13" s="23">
        <f t="shared" si="3"/>
        <v>10000</v>
      </c>
      <c r="G13" s="23">
        <f t="shared" si="3"/>
        <v>10000</v>
      </c>
      <c r="H13" s="23">
        <f t="shared" si="3"/>
        <v>10000</v>
      </c>
      <c r="I13" s="23">
        <f t="shared" si="3"/>
        <v>10000</v>
      </c>
      <c r="J13" s="23">
        <f t="shared" si="3"/>
        <v>10000</v>
      </c>
      <c r="K13" s="23">
        <f t="shared" si="3"/>
        <v>10000</v>
      </c>
      <c r="L13" s="23">
        <f t="shared" si="3"/>
        <v>10000</v>
      </c>
      <c r="M13" s="23">
        <f t="shared" si="3"/>
        <v>10000</v>
      </c>
      <c r="N13" s="23">
        <f t="shared" si="3"/>
        <v>10000</v>
      </c>
      <c r="O13" s="23">
        <f t="shared" si="3"/>
        <v>10000</v>
      </c>
      <c r="P13" s="23">
        <f t="shared" si="3"/>
        <v>10000</v>
      </c>
      <c r="Q13" s="23">
        <f t="shared" si="3"/>
        <v>10000</v>
      </c>
      <c r="R13" s="23">
        <f t="shared" si="3"/>
        <v>10000</v>
      </c>
      <c r="S13" s="23">
        <f t="shared" si="3"/>
        <v>10000</v>
      </c>
      <c r="T13" s="23">
        <f t="shared" si="3"/>
        <v>10000</v>
      </c>
      <c r="U13" s="23">
        <f t="shared" si="3"/>
        <v>10000</v>
      </c>
    </row>
    <row r="14" spans="1:21" ht="12.75">
      <c r="A14" s="18" t="s">
        <v>50</v>
      </c>
      <c r="B14" s="17">
        <f>Sammendrag!B29</f>
        <v>1500</v>
      </c>
      <c r="C14" s="23">
        <f>B14</f>
        <v>1500</v>
      </c>
      <c r="D14" s="23">
        <f t="shared" si="3"/>
        <v>1500</v>
      </c>
      <c r="E14" s="23">
        <f t="shared" si="3"/>
        <v>1500</v>
      </c>
      <c r="F14" s="23">
        <f t="shared" si="3"/>
        <v>1500</v>
      </c>
      <c r="G14" s="23">
        <f t="shared" si="3"/>
        <v>1500</v>
      </c>
      <c r="H14" s="23">
        <f t="shared" si="3"/>
        <v>1500</v>
      </c>
      <c r="I14" s="23">
        <f t="shared" si="3"/>
        <v>1500</v>
      </c>
      <c r="J14" s="23">
        <f t="shared" si="3"/>
        <v>1500</v>
      </c>
      <c r="K14" s="23">
        <f t="shared" si="3"/>
        <v>1500</v>
      </c>
      <c r="L14" s="23">
        <f t="shared" si="3"/>
        <v>1500</v>
      </c>
      <c r="M14" s="23">
        <f t="shared" si="3"/>
        <v>1500</v>
      </c>
      <c r="N14" s="23">
        <f t="shared" si="3"/>
        <v>1500</v>
      </c>
      <c r="O14" s="23">
        <f t="shared" si="3"/>
        <v>1500</v>
      </c>
      <c r="P14" s="23">
        <f t="shared" si="3"/>
        <v>1500</v>
      </c>
      <c r="Q14" s="23">
        <f t="shared" si="3"/>
        <v>1500</v>
      </c>
      <c r="R14" s="23">
        <f t="shared" si="3"/>
        <v>1500</v>
      </c>
      <c r="S14" s="23">
        <f t="shared" si="3"/>
        <v>1500</v>
      </c>
      <c r="T14" s="23">
        <f t="shared" si="3"/>
        <v>1500</v>
      </c>
      <c r="U14" s="23">
        <f t="shared" si="3"/>
        <v>1500</v>
      </c>
    </row>
    <row r="15" spans="1:21" ht="12.75">
      <c r="A15" s="16" t="str">
        <f>Ekowell!A15</f>
        <v>Års-COP</v>
      </c>
      <c r="B15" s="41">
        <f>Sammendrag!B28</f>
        <v>3</v>
      </c>
      <c r="C15" s="24">
        <f aca="true" t="shared" si="4" ref="C15:U15">B15</f>
        <v>3</v>
      </c>
      <c r="D15" s="24">
        <f t="shared" si="4"/>
        <v>3</v>
      </c>
      <c r="E15" s="24">
        <f t="shared" si="4"/>
        <v>3</v>
      </c>
      <c r="F15" s="24">
        <f t="shared" si="4"/>
        <v>3</v>
      </c>
      <c r="G15" s="24">
        <f t="shared" si="4"/>
        <v>3</v>
      </c>
      <c r="H15" s="24">
        <f t="shared" si="4"/>
        <v>3</v>
      </c>
      <c r="I15" s="24">
        <f t="shared" si="4"/>
        <v>3</v>
      </c>
      <c r="J15" s="24">
        <f t="shared" si="4"/>
        <v>3</v>
      </c>
      <c r="K15" s="24">
        <f t="shared" si="4"/>
        <v>3</v>
      </c>
      <c r="L15" s="24">
        <f t="shared" si="4"/>
        <v>3</v>
      </c>
      <c r="M15" s="24">
        <f t="shared" si="4"/>
        <v>3</v>
      </c>
      <c r="N15" s="24">
        <f t="shared" si="4"/>
        <v>3</v>
      </c>
      <c r="O15" s="24">
        <f t="shared" si="4"/>
        <v>3</v>
      </c>
      <c r="P15" s="24">
        <f t="shared" si="4"/>
        <v>3</v>
      </c>
      <c r="Q15" s="24">
        <f t="shared" si="4"/>
        <v>3</v>
      </c>
      <c r="R15" s="24">
        <f t="shared" si="4"/>
        <v>3</v>
      </c>
      <c r="S15" s="24">
        <f t="shared" si="4"/>
        <v>3</v>
      </c>
      <c r="T15" s="24">
        <f t="shared" si="4"/>
        <v>3</v>
      </c>
      <c r="U15" s="24">
        <f t="shared" si="4"/>
        <v>3</v>
      </c>
    </row>
    <row r="16" spans="1:22" s="3" customFormat="1" ht="12.75">
      <c r="A16" s="16" t="str">
        <f>Ekowell!A16</f>
        <v>Årlig effektavgivelse kW/t</v>
      </c>
      <c r="B16" s="17">
        <f>Sammendrag!B27</f>
        <v>30000</v>
      </c>
      <c r="C16" s="25">
        <f aca="true" t="shared" si="5" ref="C16:U16">C13*C15</f>
        <v>30000</v>
      </c>
      <c r="D16" s="25">
        <f t="shared" si="5"/>
        <v>30000</v>
      </c>
      <c r="E16" s="25">
        <f t="shared" si="5"/>
        <v>30000</v>
      </c>
      <c r="F16" s="25">
        <f t="shared" si="5"/>
        <v>30000</v>
      </c>
      <c r="G16" s="25">
        <f t="shared" si="5"/>
        <v>30000</v>
      </c>
      <c r="H16" s="25">
        <f t="shared" si="5"/>
        <v>30000</v>
      </c>
      <c r="I16" s="25">
        <f t="shared" si="5"/>
        <v>30000</v>
      </c>
      <c r="J16" s="25">
        <f t="shared" si="5"/>
        <v>30000</v>
      </c>
      <c r="K16" s="25">
        <f t="shared" si="5"/>
        <v>30000</v>
      </c>
      <c r="L16" s="25">
        <f t="shared" si="5"/>
        <v>30000</v>
      </c>
      <c r="M16" s="25">
        <f t="shared" si="5"/>
        <v>30000</v>
      </c>
      <c r="N16" s="25">
        <f t="shared" si="5"/>
        <v>30000</v>
      </c>
      <c r="O16" s="25">
        <f t="shared" si="5"/>
        <v>30000</v>
      </c>
      <c r="P16" s="25">
        <f t="shared" si="5"/>
        <v>30000</v>
      </c>
      <c r="Q16" s="25">
        <f t="shared" si="5"/>
        <v>30000</v>
      </c>
      <c r="R16" s="25">
        <f t="shared" si="5"/>
        <v>30000</v>
      </c>
      <c r="S16" s="25">
        <f t="shared" si="5"/>
        <v>30000</v>
      </c>
      <c r="T16" s="25">
        <f t="shared" si="5"/>
        <v>30000</v>
      </c>
      <c r="U16" s="25">
        <f t="shared" si="5"/>
        <v>30000</v>
      </c>
      <c r="V16" s="2"/>
    </row>
    <row r="17" spans="1:21" s="2" customFormat="1" ht="12.75">
      <c r="A17" s="19" t="str">
        <f>Ekowell!A17</f>
        <v>Pris pr kW/t avgitt effekt</v>
      </c>
      <c r="B17" s="26">
        <f aca="true" t="shared" si="6" ref="B17:U17">B22/B16</f>
        <v>0.9966333333333334</v>
      </c>
      <c r="C17" s="26">
        <f t="shared" si="6"/>
        <v>0.9414666666666667</v>
      </c>
      <c r="D17" s="26">
        <f t="shared" si="6"/>
        <v>0.9325666666666667</v>
      </c>
      <c r="E17" s="26">
        <f t="shared" si="6"/>
        <v>0.9232666666666667</v>
      </c>
      <c r="F17" s="26">
        <f t="shared" si="6"/>
        <v>0.9136</v>
      </c>
      <c r="G17" s="26">
        <f t="shared" si="6"/>
        <v>0.9036</v>
      </c>
      <c r="H17" s="26">
        <f t="shared" si="6"/>
        <v>0.8931</v>
      </c>
      <c r="I17" s="26">
        <f t="shared" si="6"/>
        <v>0.8822666666666666</v>
      </c>
      <c r="J17" s="26">
        <f t="shared" si="6"/>
        <v>0.8709666666666667</v>
      </c>
      <c r="K17" s="26">
        <f t="shared" si="6"/>
        <v>0.8592</v>
      </c>
      <c r="L17" s="26">
        <f t="shared" si="6"/>
        <v>0.8469666666666666</v>
      </c>
      <c r="M17" s="26">
        <f t="shared" si="6"/>
        <v>0.8342333333333334</v>
      </c>
      <c r="N17" s="26">
        <f t="shared" si="6"/>
        <v>0.821</v>
      </c>
      <c r="O17" s="26">
        <f t="shared" si="6"/>
        <v>0.8072333333333334</v>
      </c>
      <c r="P17" s="26">
        <f t="shared" si="6"/>
        <v>0.7929333333333334</v>
      </c>
      <c r="Q17" s="26">
        <f t="shared" si="6"/>
        <v>0.778</v>
      </c>
      <c r="R17" s="26">
        <f t="shared" si="6"/>
        <v>0.7625333333333333</v>
      </c>
      <c r="S17" s="26">
        <f t="shared" si="6"/>
        <v>0.7464</v>
      </c>
      <c r="T17" s="26">
        <f t="shared" si="6"/>
        <v>0.7296333333333334</v>
      </c>
      <c r="U17" s="26">
        <f t="shared" si="6"/>
        <v>0.7112</v>
      </c>
    </row>
    <row r="18" spans="2:21" s="2" customFormat="1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2" s="12" customFormat="1" ht="12.75">
      <c r="A19" s="16" t="str">
        <f>Ekowell!A19</f>
        <v>Årlig besparelse vs el. Fyring</v>
      </c>
      <c r="B19" s="27">
        <f aca="true" t="shared" si="7" ref="B19:U19">-(B12-B17)*B16</f>
        <v>-100.99999999999886</v>
      </c>
      <c r="C19" s="27">
        <f t="shared" si="7"/>
        <v>-1755.9999999999998</v>
      </c>
      <c r="D19" s="27">
        <f t="shared" si="7"/>
        <v>-2023.0000000000005</v>
      </c>
      <c r="E19" s="27">
        <f t="shared" si="7"/>
        <v>-2301.9999999999995</v>
      </c>
      <c r="F19" s="27">
        <f t="shared" si="7"/>
        <v>-2592.000000000001</v>
      </c>
      <c r="G19" s="27">
        <f t="shared" si="7"/>
        <v>-2892.0000000000014</v>
      </c>
      <c r="H19" s="27">
        <f t="shared" si="7"/>
        <v>-3207</v>
      </c>
      <c r="I19" s="27">
        <f t="shared" si="7"/>
        <v>-3532.000000000001</v>
      </c>
      <c r="J19" s="27">
        <f t="shared" si="7"/>
        <v>-3871</v>
      </c>
      <c r="K19" s="27">
        <f t="shared" si="7"/>
        <v>-4224.000000000001</v>
      </c>
      <c r="L19" s="27">
        <f t="shared" si="7"/>
        <v>-4591.000000000001</v>
      </c>
      <c r="M19" s="27">
        <f t="shared" si="7"/>
        <v>-4972.999999999998</v>
      </c>
      <c r="N19" s="27">
        <f t="shared" si="7"/>
        <v>-5370.000000000002</v>
      </c>
      <c r="O19" s="27">
        <f t="shared" si="7"/>
        <v>-5782.999999999999</v>
      </c>
      <c r="P19" s="27">
        <f t="shared" si="7"/>
        <v>-6211.999999999998</v>
      </c>
      <c r="Q19" s="27">
        <f t="shared" si="7"/>
        <v>-6659.999999999999</v>
      </c>
      <c r="R19" s="27">
        <f t="shared" si="7"/>
        <v>-7124.000000000002</v>
      </c>
      <c r="S19" s="27">
        <f t="shared" si="7"/>
        <v>-7608.000000000002</v>
      </c>
      <c r="T19" s="27">
        <f t="shared" si="7"/>
        <v>-8110.999999999999</v>
      </c>
      <c r="U19" s="27">
        <f t="shared" si="7"/>
        <v>-8663.999999999998</v>
      </c>
      <c r="V19" s="28">
        <v>-183700.50000000003</v>
      </c>
    </row>
    <row r="20" spans="1:22" s="6" customFormat="1" ht="12.75">
      <c r="A20" s="16" t="str">
        <f>Ekowell!A20</f>
        <v>Årskost pumpedrift (strøm)</v>
      </c>
      <c r="B20" s="27">
        <f>B12*B13</f>
        <v>10000</v>
      </c>
      <c r="C20" s="27">
        <f aca="true" t="shared" si="8" ref="C20:U20">C12*C13</f>
        <v>10000</v>
      </c>
      <c r="D20" s="27">
        <f t="shared" si="8"/>
        <v>10000</v>
      </c>
      <c r="E20" s="27">
        <f t="shared" si="8"/>
        <v>10000</v>
      </c>
      <c r="F20" s="27">
        <f t="shared" si="8"/>
        <v>10000</v>
      </c>
      <c r="G20" s="27">
        <f t="shared" si="8"/>
        <v>10000</v>
      </c>
      <c r="H20" s="27">
        <f t="shared" si="8"/>
        <v>10000</v>
      </c>
      <c r="I20" s="27">
        <f t="shared" si="8"/>
        <v>10000</v>
      </c>
      <c r="J20" s="27">
        <f t="shared" si="8"/>
        <v>10000</v>
      </c>
      <c r="K20" s="27">
        <f t="shared" si="8"/>
        <v>10000</v>
      </c>
      <c r="L20" s="27">
        <f t="shared" si="8"/>
        <v>10000</v>
      </c>
      <c r="M20" s="27">
        <f t="shared" si="8"/>
        <v>10000</v>
      </c>
      <c r="N20" s="27">
        <f t="shared" si="8"/>
        <v>10000</v>
      </c>
      <c r="O20" s="27">
        <f t="shared" si="8"/>
        <v>10000</v>
      </c>
      <c r="P20" s="27">
        <f t="shared" si="8"/>
        <v>10000</v>
      </c>
      <c r="Q20" s="27">
        <f t="shared" si="8"/>
        <v>10000</v>
      </c>
      <c r="R20" s="27">
        <f t="shared" si="8"/>
        <v>10000</v>
      </c>
      <c r="S20" s="27">
        <f t="shared" si="8"/>
        <v>10000</v>
      </c>
      <c r="T20" s="27">
        <f t="shared" si="8"/>
        <v>10000</v>
      </c>
      <c r="U20" s="27">
        <f t="shared" si="8"/>
        <v>10000</v>
      </c>
      <c r="V20" s="10"/>
    </row>
    <row r="21" spans="1:22" s="6" customFormat="1" ht="12.75">
      <c r="A21" s="18" t="s">
        <v>51</v>
      </c>
      <c r="B21" s="27">
        <f>B12*B14</f>
        <v>1500</v>
      </c>
      <c r="C21" s="27">
        <f aca="true" t="shared" si="9" ref="C21:U21">C12*C14</f>
        <v>1500</v>
      </c>
      <c r="D21" s="27">
        <f t="shared" si="9"/>
        <v>1500</v>
      </c>
      <c r="E21" s="27">
        <f t="shared" si="9"/>
        <v>1500</v>
      </c>
      <c r="F21" s="27">
        <f t="shared" si="9"/>
        <v>1500</v>
      </c>
      <c r="G21" s="27">
        <f t="shared" si="9"/>
        <v>1500</v>
      </c>
      <c r="H21" s="27">
        <f t="shared" si="9"/>
        <v>1500</v>
      </c>
      <c r="I21" s="27">
        <f t="shared" si="9"/>
        <v>1500</v>
      </c>
      <c r="J21" s="27">
        <f t="shared" si="9"/>
        <v>1500</v>
      </c>
      <c r="K21" s="27">
        <f t="shared" si="9"/>
        <v>1500</v>
      </c>
      <c r="L21" s="27">
        <f t="shared" si="9"/>
        <v>1500</v>
      </c>
      <c r="M21" s="27">
        <f t="shared" si="9"/>
        <v>1500</v>
      </c>
      <c r="N21" s="27">
        <f t="shared" si="9"/>
        <v>1500</v>
      </c>
      <c r="O21" s="27">
        <f t="shared" si="9"/>
        <v>1500</v>
      </c>
      <c r="P21" s="27">
        <f t="shared" si="9"/>
        <v>1500</v>
      </c>
      <c r="Q21" s="27">
        <f t="shared" si="9"/>
        <v>1500</v>
      </c>
      <c r="R21" s="27">
        <f t="shared" si="9"/>
        <v>1500</v>
      </c>
      <c r="S21" s="27">
        <f t="shared" si="9"/>
        <v>1500</v>
      </c>
      <c r="T21" s="27">
        <f t="shared" si="9"/>
        <v>1500</v>
      </c>
      <c r="U21" s="27">
        <f t="shared" si="9"/>
        <v>1500</v>
      </c>
      <c r="V21" s="10"/>
    </row>
    <row r="22" spans="1:22" s="6" customFormat="1" ht="12.75">
      <c r="A22" s="19" t="s">
        <v>28</v>
      </c>
      <c r="B22" s="28">
        <f>B10+B20+B21</f>
        <v>29899</v>
      </c>
      <c r="C22" s="28">
        <f aca="true" t="shared" si="10" ref="C22:U22">C10+C20+C21</f>
        <v>28244</v>
      </c>
      <c r="D22" s="28">
        <f t="shared" si="10"/>
        <v>27977</v>
      </c>
      <c r="E22" s="28">
        <f t="shared" si="10"/>
        <v>27698</v>
      </c>
      <c r="F22" s="28">
        <f t="shared" si="10"/>
        <v>27408</v>
      </c>
      <c r="G22" s="28">
        <f t="shared" si="10"/>
        <v>27108</v>
      </c>
      <c r="H22" s="28">
        <f t="shared" si="10"/>
        <v>26793</v>
      </c>
      <c r="I22" s="28">
        <f t="shared" si="10"/>
        <v>26468</v>
      </c>
      <c r="J22" s="28">
        <f t="shared" si="10"/>
        <v>26129</v>
      </c>
      <c r="K22" s="28">
        <f t="shared" si="10"/>
        <v>25776</v>
      </c>
      <c r="L22" s="28">
        <f t="shared" si="10"/>
        <v>25409</v>
      </c>
      <c r="M22" s="28">
        <f t="shared" si="10"/>
        <v>25027</v>
      </c>
      <c r="N22" s="28">
        <f t="shared" si="10"/>
        <v>24630</v>
      </c>
      <c r="O22" s="28">
        <f t="shared" si="10"/>
        <v>24217</v>
      </c>
      <c r="P22" s="28">
        <f t="shared" si="10"/>
        <v>23788</v>
      </c>
      <c r="Q22" s="28">
        <f t="shared" si="10"/>
        <v>23340</v>
      </c>
      <c r="R22" s="28">
        <f t="shared" si="10"/>
        <v>22876</v>
      </c>
      <c r="S22" s="28">
        <f t="shared" si="10"/>
        <v>22392</v>
      </c>
      <c r="T22" s="28">
        <f t="shared" si="10"/>
        <v>21889</v>
      </c>
      <c r="U22" s="28">
        <f t="shared" si="10"/>
        <v>21336</v>
      </c>
      <c r="V22" s="28">
        <v>491292.00000000023</v>
      </c>
    </row>
    <row r="23" spans="1:22" s="6" customFormat="1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10"/>
    </row>
    <row r="24" spans="1:22" s="6" customFormat="1" ht="12.75">
      <c r="A24" s="1"/>
      <c r="V24" s="28">
        <v>307591.50000000023</v>
      </c>
    </row>
    <row r="25" spans="1:22" s="6" customFormat="1" ht="12.75">
      <c r="A25" s="1"/>
      <c r="V25" s="10"/>
    </row>
    <row r="26" spans="1:22" ht="18">
      <c r="A26" s="7" t="s">
        <v>34</v>
      </c>
      <c r="V26" s="13"/>
    </row>
    <row r="27" spans="1:22" ht="18">
      <c r="A27" s="7"/>
      <c r="V27" s="13"/>
    </row>
    <row r="28" spans="2:22" s="2" customFormat="1" ht="12.75">
      <c r="B28" s="31" t="s">
        <v>0</v>
      </c>
      <c r="C28" s="31" t="s">
        <v>1</v>
      </c>
      <c r="D28" s="31" t="s">
        <v>2</v>
      </c>
      <c r="E28" s="31" t="s">
        <v>3</v>
      </c>
      <c r="F28" s="31" t="s">
        <v>4</v>
      </c>
      <c r="G28" s="31" t="s">
        <v>5</v>
      </c>
      <c r="H28" s="31" t="s">
        <v>6</v>
      </c>
      <c r="I28" s="31" t="s">
        <v>7</v>
      </c>
      <c r="J28" s="31" t="s">
        <v>8</v>
      </c>
      <c r="K28" s="31" t="s">
        <v>9</v>
      </c>
      <c r="L28" s="31" t="s">
        <v>10</v>
      </c>
      <c r="M28" s="31" t="s">
        <v>11</v>
      </c>
      <c r="N28" s="31" t="s">
        <v>12</v>
      </c>
      <c r="O28" s="31" t="s">
        <v>13</v>
      </c>
      <c r="P28" s="31" t="s">
        <v>14</v>
      </c>
      <c r="Q28" s="31" t="s">
        <v>15</v>
      </c>
      <c r="R28" s="31" t="s">
        <v>16</v>
      </c>
      <c r="S28" s="31" t="s">
        <v>17</v>
      </c>
      <c r="T28" s="31" t="s">
        <v>18</v>
      </c>
      <c r="U28" s="31" t="s">
        <v>19</v>
      </c>
      <c r="V28" s="21" t="s">
        <v>36</v>
      </c>
    </row>
    <row r="29" spans="1:22" ht="12.75">
      <c r="A29" s="16" t="str">
        <f>Ekowell!A29</f>
        <v>Avskrivning Borehull</v>
      </c>
      <c r="B29" s="17">
        <v>0</v>
      </c>
      <c r="C29" s="17"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3"/>
    </row>
    <row r="30" spans="1:22" ht="12.75">
      <c r="A30" s="16" t="str">
        <f>Ekowell!A30</f>
        <v>Avskrivning Anlegg</v>
      </c>
      <c r="B30" s="17">
        <v>0</v>
      </c>
      <c r="C30" s="17"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3"/>
    </row>
    <row r="31" spans="1:22" ht="12.75">
      <c r="A31" s="16" t="str">
        <f>Ekowell!A31</f>
        <v>Årlig vedlikehold (stipulert)</v>
      </c>
      <c r="B31" s="17">
        <f>B8</f>
        <v>1000</v>
      </c>
      <c r="C31" s="17">
        <f>B31</f>
        <v>1000</v>
      </c>
      <c r="D31" s="17">
        <f aca="true" t="shared" si="11" ref="D31:U31">C31</f>
        <v>1000</v>
      </c>
      <c r="E31" s="17">
        <f t="shared" si="11"/>
        <v>1000</v>
      </c>
      <c r="F31" s="17">
        <f t="shared" si="11"/>
        <v>1000</v>
      </c>
      <c r="G31" s="17">
        <f t="shared" si="11"/>
        <v>1000</v>
      </c>
      <c r="H31" s="17">
        <f t="shared" si="11"/>
        <v>1000</v>
      </c>
      <c r="I31" s="17">
        <f t="shared" si="11"/>
        <v>1000</v>
      </c>
      <c r="J31" s="17">
        <f t="shared" si="11"/>
        <v>1000</v>
      </c>
      <c r="K31" s="17">
        <f t="shared" si="11"/>
        <v>1000</v>
      </c>
      <c r="L31" s="17">
        <f t="shared" si="11"/>
        <v>1000</v>
      </c>
      <c r="M31" s="17">
        <f t="shared" si="11"/>
        <v>1000</v>
      </c>
      <c r="N31" s="17">
        <f t="shared" si="11"/>
        <v>1000</v>
      </c>
      <c r="O31" s="17">
        <f t="shared" si="11"/>
        <v>1000</v>
      </c>
      <c r="P31" s="17">
        <f t="shared" si="11"/>
        <v>1000</v>
      </c>
      <c r="Q31" s="17">
        <f t="shared" si="11"/>
        <v>1000</v>
      </c>
      <c r="R31" s="17">
        <f t="shared" si="11"/>
        <v>1000</v>
      </c>
      <c r="S31" s="17">
        <f t="shared" si="11"/>
        <v>1000</v>
      </c>
      <c r="T31" s="17">
        <f t="shared" si="11"/>
        <v>1000</v>
      </c>
      <c r="U31" s="17">
        <f t="shared" si="11"/>
        <v>1000</v>
      </c>
      <c r="V31" s="13"/>
    </row>
    <row r="32" spans="1:22" ht="12.75">
      <c r="A32" s="16" t="str">
        <f>Ekowell!A32</f>
        <v>Årlige renter</v>
      </c>
      <c r="B32" s="17">
        <f>B9</f>
        <v>9136</v>
      </c>
      <c r="C32" s="17">
        <f aca="true" t="shared" si="12" ref="C32:U32">C9</f>
        <v>7481</v>
      </c>
      <c r="D32" s="17">
        <f t="shared" si="12"/>
        <v>7214</v>
      </c>
      <c r="E32" s="17">
        <f t="shared" si="12"/>
        <v>6935</v>
      </c>
      <c r="F32" s="17">
        <f t="shared" si="12"/>
        <v>6645</v>
      </c>
      <c r="G32" s="17">
        <f t="shared" si="12"/>
        <v>6345</v>
      </c>
      <c r="H32" s="17">
        <f t="shared" si="12"/>
        <v>6030</v>
      </c>
      <c r="I32" s="17">
        <f t="shared" si="12"/>
        <v>5705</v>
      </c>
      <c r="J32" s="17">
        <f t="shared" si="12"/>
        <v>5366</v>
      </c>
      <c r="K32" s="17">
        <f t="shared" si="12"/>
        <v>5013</v>
      </c>
      <c r="L32" s="17">
        <f t="shared" si="12"/>
        <v>4646</v>
      </c>
      <c r="M32" s="17">
        <f t="shared" si="12"/>
        <v>4264</v>
      </c>
      <c r="N32" s="17">
        <f t="shared" si="12"/>
        <v>3867</v>
      </c>
      <c r="O32" s="17">
        <f t="shared" si="12"/>
        <v>3454</v>
      </c>
      <c r="P32" s="17">
        <f t="shared" si="12"/>
        <v>3025</v>
      </c>
      <c r="Q32" s="17">
        <f t="shared" si="12"/>
        <v>2577</v>
      </c>
      <c r="R32" s="17">
        <f t="shared" si="12"/>
        <v>2113</v>
      </c>
      <c r="S32" s="17">
        <f t="shared" si="12"/>
        <v>1629</v>
      </c>
      <c r="T32" s="17">
        <f t="shared" si="12"/>
        <v>1126</v>
      </c>
      <c r="U32" s="17">
        <f t="shared" si="12"/>
        <v>573</v>
      </c>
      <c r="V32" s="13"/>
    </row>
    <row r="33" spans="1:22" s="2" customFormat="1" ht="12.75">
      <c r="A33" s="19" t="str">
        <f>Ekowell!A33</f>
        <v>Årlig kostnad for anlegg</v>
      </c>
      <c r="B33" s="20">
        <f aca="true" t="shared" si="13" ref="B33:U33">SUM(B29:B32)</f>
        <v>10136</v>
      </c>
      <c r="C33" s="20">
        <f t="shared" si="13"/>
        <v>8481</v>
      </c>
      <c r="D33" s="20">
        <f t="shared" si="13"/>
        <v>8214</v>
      </c>
      <c r="E33" s="20">
        <f t="shared" si="13"/>
        <v>7935</v>
      </c>
      <c r="F33" s="20">
        <f t="shared" si="13"/>
        <v>7645</v>
      </c>
      <c r="G33" s="20">
        <f t="shared" si="13"/>
        <v>7345</v>
      </c>
      <c r="H33" s="20">
        <f t="shared" si="13"/>
        <v>7030</v>
      </c>
      <c r="I33" s="20">
        <f t="shared" si="13"/>
        <v>6705</v>
      </c>
      <c r="J33" s="20">
        <f t="shared" si="13"/>
        <v>6366</v>
      </c>
      <c r="K33" s="20">
        <f t="shared" si="13"/>
        <v>6013</v>
      </c>
      <c r="L33" s="20">
        <f t="shared" si="13"/>
        <v>5646</v>
      </c>
      <c r="M33" s="20">
        <f t="shared" si="13"/>
        <v>5264</v>
      </c>
      <c r="N33" s="20">
        <f t="shared" si="13"/>
        <v>4867</v>
      </c>
      <c r="O33" s="20">
        <f t="shared" si="13"/>
        <v>4454</v>
      </c>
      <c r="P33" s="20">
        <f t="shared" si="13"/>
        <v>4025</v>
      </c>
      <c r="Q33" s="20">
        <f t="shared" si="13"/>
        <v>3577</v>
      </c>
      <c r="R33" s="20">
        <f t="shared" si="13"/>
        <v>3113</v>
      </c>
      <c r="S33" s="20">
        <f t="shared" si="13"/>
        <v>2629</v>
      </c>
      <c r="T33" s="20">
        <f t="shared" si="13"/>
        <v>2126</v>
      </c>
      <c r="U33" s="20">
        <f t="shared" si="13"/>
        <v>1573</v>
      </c>
      <c r="V33" s="13"/>
    </row>
    <row r="34" spans="2:22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13"/>
    </row>
    <row r="35" spans="1:22" ht="12.75">
      <c r="A35" s="16" t="str">
        <f>Ekowell!A35</f>
        <v>Strømpris fra leverandør</v>
      </c>
      <c r="B35" s="22">
        <f>B12</f>
        <v>1</v>
      </c>
      <c r="C35" s="22">
        <f>B35</f>
        <v>1</v>
      </c>
      <c r="D35" s="22">
        <f aca="true" t="shared" si="14" ref="D35:S38">C35</f>
        <v>1</v>
      </c>
      <c r="E35" s="22">
        <f t="shared" si="14"/>
        <v>1</v>
      </c>
      <c r="F35" s="22">
        <f t="shared" si="14"/>
        <v>1</v>
      </c>
      <c r="G35" s="22">
        <f t="shared" si="14"/>
        <v>1</v>
      </c>
      <c r="H35" s="22">
        <f t="shared" si="14"/>
        <v>1</v>
      </c>
      <c r="I35" s="22">
        <f t="shared" si="14"/>
        <v>1</v>
      </c>
      <c r="J35" s="22">
        <f t="shared" si="14"/>
        <v>1</v>
      </c>
      <c r="K35" s="22">
        <f t="shared" si="14"/>
        <v>1</v>
      </c>
      <c r="L35" s="22">
        <f t="shared" si="14"/>
        <v>1</v>
      </c>
      <c r="M35" s="22">
        <f t="shared" si="14"/>
        <v>1</v>
      </c>
      <c r="N35" s="22">
        <f t="shared" si="14"/>
        <v>1</v>
      </c>
      <c r="O35" s="22">
        <f t="shared" si="14"/>
        <v>1</v>
      </c>
      <c r="P35" s="22">
        <f t="shared" si="14"/>
        <v>1</v>
      </c>
      <c r="Q35" s="22">
        <f t="shared" si="14"/>
        <v>1</v>
      </c>
      <c r="R35" s="22">
        <f t="shared" si="14"/>
        <v>1</v>
      </c>
      <c r="S35" s="22">
        <f t="shared" si="14"/>
        <v>1</v>
      </c>
      <c r="T35" s="22">
        <f aca="true" t="shared" si="15" ref="T35:U38">S35</f>
        <v>1</v>
      </c>
      <c r="U35" s="22">
        <f t="shared" si="15"/>
        <v>1</v>
      </c>
      <c r="V35" s="13"/>
    </row>
    <row r="36" spans="1:22" ht="12.75">
      <c r="A36" s="16" t="str">
        <f>Ekowell!A36</f>
        <v>Forbruk VP/år kW/t</v>
      </c>
      <c r="B36" s="23">
        <f>B13</f>
        <v>10000</v>
      </c>
      <c r="C36" s="23">
        <f>B36</f>
        <v>10000</v>
      </c>
      <c r="D36" s="23">
        <f t="shared" si="14"/>
        <v>10000</v>
      </c>
      <c r="E36" s="23">
        <f t="shared" si="14"/>
        <v>10000</v>
      </c>
      <c r="F36" s="23">
        <f t="shared" si="14"/>
        <v>10000</v>
      </c>
      <c r="G36" s="23">
        <f t="shared" si="14"/>
        <v>10000</v>
      </c>
      <c r="H36" s="23">
        <f t="shared" si="14"/>
        <v>10000</v>
      </c>
      <c r="I36" s="23">
        <f t="shared" si="14"/>
        <v>10000</v>
      </c>
      <c r="J36" s="23">
        <f t="shared" si="14"/>
        <v>10000</v>
      </c>
      <c r="K36" s="23">
        <f t="shared" si="14"/>
        <v>10000</v>
      </c>
      <c r="L36" s="23">
        <f t="shared" si="14"/>
        <v>10000</v>
      </c>
      <c r="M36" s="23">
        <f t="shared" si="14"/>
        <v>10000</v>
      </c>
      <c r="N36" s="23">
        <f t="shared" si="14"/>
        <v>10000</v>
      </c>
      <c r="O36" s="23">
        <f t="shared" si="14"/>
        <v>10000</v>
      </c>
      <c r="P36" s="23">
        <f t="shared" si="14"/>
        <v>10000</v>
      </c>
      <c r="Q36" s="23">
        <f t="shared" si="14"/>
        <v>10000</v>
      </c>
      <c r="R36" s="23">
        <f t="shared" si="14"/>
        <v>10000</v>
      </c>
      <c r="S36" s="23">
        <f t="shared" si="14"/>
        <v>10000</v>
      </c>
      <c r="T36" s="23">
        <f t="shared" si="15"/>
        <v>10000</v>
      </c>
      <c r="U36" s="23">
        <f t="shared" si="15"/>
        <v>10000</v>
      </c>
      <c r="V36" s="13"/>
    </row>
    <row r="37" spans="1:22" ht="12.75">
      <c r="A37" s="18" t="s">
        <v>50</v>
      </c>
      <c r="B37" s="23">
        <f>B14</f>
        <v>1500</v>
      </c>
      <c r="C37" s="23">
        <f>B37</f>
        <v>1500</v>
      </c>
      <c r="D37" s="23">
        <f t="shared" si="14"/>
        <v>1500</v>
      </c>
      <c r="E37" s="23">
        <f t="shared" si="14"/>
        <v>1500</v>
      </c>
      <c r="F37" s="23">
        <f t="shared" si="14"/>
        <v>1500</v>
      </c>
      <c r="G37" s="23">
        <f t="shared" si="14"/>
        <v>1500</v>
      </c>
      <c r="H37" s="23">
        <f t="shared" si="14"/>
        <v>1500</v>
      </c>
      <c r="I37" s="23">
        <f t="shared" si="14"/>
        <v>1500</v>
      </c>
      <c r="J37" s="23">
        <f t="shared" si="14"/>
        <v>1500</v>
      </c>
      <c r="K37" s="23">
        <f t="shared" si="14"/>
        <v>1500</v>
      </c>
      <c r="L37" s="23">
        <f t="shared" si="14"/>
        <v>1500</v>
      </c>
      <c r="M37" s="23">
        <f t="shared" si="14"/>
        <v>1500</v>
      </c>
      <c r="N37" s="23">
        <f t="shared" si="14"/>
        <v>1500</v>
      </c>
      <c r="O37" s="23">
        <f t="shared" si="14"/>
        <v>1500</v>
      </c>
      <c r="P37" s="23">
        <f t="shared" si="14"/>
        <v>1500</v>
      </c>
      <c r="Q37" s="23">
        <f t="shared" si="14"/>
        <v>1500</v>
      </c>
      <c r="R37" s="23">
        <f t="shared" si="14"/>
        <v>1500</v>
      </c>
      <c r="S37" s="23">
        <f t="shared" si="14"/>
        <v>1500</v>
      </c>
      <c r="T37" s="23">
        <f t="shared" si="15"/>
        <v>1500</v>
      </c>
      <c r="U37" s="23">
        <f t="shared" si="15"/>
        <v>1500</v>
      </c>
      <c r="V37" s="13"/>
    </row>
    <row r="38" spans="1:22" ht="12.75">
      <c r="A38" s="16" t="str">
        <f>Ekowell!A38</f>
        <v>Års-COP</v>
      </c>
      <c r="B38" s="24">
        <f>B15</f>
        <v>3</v>
      </c>
      <c r="C38" s="24">
        <f>B38</f>
        <v>3</v>
      </c>
      <c r="D38" s="24">
        <f t="shared" si="14"/>
        <v>3</v>
      </c>
      <c r="E38" s="24">
        <f t="shared" si="14"/>
        <v>3</v>
      </c>
      <c r="F38" s="24">
        <f t="shared" si="14"/>
        <v>3</v>
      </c>
      <c r="G38" s="24">
        <f t="shared" si="14"/>
        <v>3</v>
      </c>
      <c r="H38" s="24">
        <f t="shared" si="14"/>
        <v>3</v>
      </c>
      <c r="I38" s="24">
        <f t="shared" si="14"/>
        <v>3</v>
      </c>
      <c r="J38" s="24">
        <f t="shared" si="14"/>
        <v>3</v>
      </c>
      <c r="K38" s="24">
        <f t="shared" si="14"/>
        <v>3</v>
      </c>
      <c r="L38" s="24">
        <f t="shared" si="14"/>
        <v>3</v>
      </c>
      <c r="M38" s="24">
        <f t="shared" si="14"/>
        <v>3</v>
      </c>
      <c r="N38" s="24">
        <f t="shared" si="14"/>
        <v>3</v>
      </c>
      <c r="O38" s="24">
        <f t="shared" si="14"/>
        <v>3</v>
      </c>
      <c r="P38" s="24">
        <f t="shared" si="14"/>
        <v>3</v>
      </c>
      <c r="Q38" s="24">
        <f t="shared" si="14"/>
        <v>3</v>
      </c>
      <c r="R38" s="24">
        <f t="shared" si="14"/>
        <v>3</v>
      </c>
      <c r="S38" s="24">
        <f t="shared" si="14"/>
        <v>3</v>
      </c>
      <c r="T38" s="24">
        <f t="shared" si="15"/>
        <v>3</v>
      </c>
      <c r="U38" s="24">
        <f t="shared" si="15"/>
        <v>3</v>
      </c>
      <c r="V38" s="13"/>
    </row>
    <row r="39" spans="1:22" ht="12.75">
      <c r="A39" s="16" t="str">
        <f>Ekowell!A39</f>
        <v>Årlig effektavgivelse kW/t</v>
      </c>
      <c r="B39" s="17">
        <f aca="true" t="shared" si="16" ref="B39:U39">B36*B38</f>
        <v>30000</v>
      </c>
      <c r="C39" s="17">
        <f t="shared" si="16"/>
        <v>30000</v>
      </c>
      <c r="D39" s="17">
        <f t="shared" si="16"/>
        <v>30000</v>
      </c>
      <c r="E39" s="17">
        <f t="shared" si="16"/>
        <v>30000</v>
      </c>
      <c r="F39" s="17">
        <f t="shared" si="16"/>
        <v>30000</v>
      </c>
      <c r="G39" s="17">
        <f t="shared" si="16"/>
        <v>30000</v>
      </c>
      <c r="H39" s="17">
        <f t="shared" si="16"/>
        <v>30000</v>
      </c>
      <c r="I39" s="17">
        <f t="shared" si="16"/>
        <v>30000</v>
      </c>
      <c r="J39" s="17">
        <f t="shared" si="16"/>
        <v>30000</v>
      </c>
      <c r="K39" s="17">
        <f t="shared" si="16"/>
        <v>30000</v>
      </c>
      <c r="L39" s="17">
        <f t="shared" si="16"/>
        <v>30000</v>
      </c>
      <c r="M39" s="17">
        <f t="shared" si="16"/>
        <v>30000</v>
      </c>
      <c r="N39" s="17">
        <f t="shared" si="16"/>
        <v>30000</v>
      </c>
      <c r="O39" s="17">
        <f t="shared" si="16"/>
        <v>30000</v>
      </c>
      <c r="P39" s="17">
        <f t="shared" si="16"/>
        <v>30000</v>
      </c>
      <c r="Q39" s="17">
        <f t="shared" si="16"/>
        <v>30000</v>
      </c>
      <c r="R39" s="17">
        <f t="shared" si="16"/>
        <v>30000</v>
      </c>
      <c r="S39" s="17">
        <f t="shared" si="16"/>
        <v>30000</v>
      </c>
      <c r="T39" s="17">
        <f t="shared" si="16"/>
        <v>30000</v>
      </c>
      <c r="U39" s="17">
        <f t="shared" si="16"/>
        <v>30000</v>
      </c>
      <c r="V39" s="13"/>
    </row>
    <row r="40" spans="1:22" s="2" customFormat="1" ht="12.75">
      <c r="A40" s="19" t="str">
        <f>Ekowell!A40</f>
        <v>Pris pr kW/t avgitt effekt</v>
      </c>
      <c r="B40" s="26">
        <f aca="true" t="shared" si="17" ref="B40:U40">(B33+(B36*B35))/B39</f>
        <v>0.6712</v>
      </c>
      <c r="C40" s="26">
        <f t="shared" si="17"/>
        <v>0.6160333333333333</v>
      </c>
      <c r="D40" s="26">
        <f t="shared" si="17"/>
        <v>0.6071333333333333</v>
      </c>
      <c r="E40" s="26">
        <f t="shared" si="17"/>
        <v>0.5978333333333333</v>
      </c>
      <c r="F40" s="26">
        <f t="shared" si="17"/>
        <v>0.5881666666666666</v>
      </c>
      <c r="G40" s="26">
        <f t="shared" si="17"/>
        <v>0.5781666666666667</v>
      </c>
      <c r="H40" s="26">
        <f t="shared" si="17"/>
        <v>0.5676666666666667</v>
      </c>
      <c r="I40" s="26">
        <f t="shared" si="17"/>
        <v>0.5568333333333333</v>
      </c>
      <c r="J40" s="26">
        <f t="shared" si="17"/>
        <v>0.5455333333333333</v>
      </c>
      <c r="K40" s="26">
        <f t="shared" si="17"/>
        <v>0.5337666666666666</v>
      </c>
      <c r="L40" s="26">
        <f t="shared" si="17"/>
        <v>0.5215333333333333</v>
      </c>
      <c r="M40" s="26">
        <f t="shared" si="17"/>
        <v>0.5088</v>
      </c>
      <c r="N40" s="26">
        <f t="shared" si="17"/>
        <v>0.49556666666666666</v>
      </c>
      <c r="O40" s="26">
        <f t="shared" si="17"/>
        <v>0.4818</v>
      </c>
      <c r="P40" s="26">
        <f t="shared" si="17"/>
        <v>0.4675</v>
      </c>
      <c r="Q40" s="26">
        <f t="shared" si="17"/>
        <v>0.4525666666666667</v>
      </c>
      <c r="R40" s="26">
        <f t="shared" si="17"/>
        <v>0.4371</v>
      </c>
      <c r="S40" s="26">
        <f t="shared" si="17"/>
        <v>0.42096666666666666</v>
      </c>
      <c r="T40" s="26">
        <f t="shared" si="17"/>
        <v>0.4042</v>
      </c>
      <c r="U40" s="26">
        <f t="shared" si="17"/>
        <v>0.38576666666666665</v>
      </c>
      <c r="V40" s="13"/>
    </row>
    <row r="41" spans="2:22" s="2" customFormat="1" ht="12.7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3"/>
    </row>
    <row r="42" spans="1:22" s="12" customFormat="1" ht="12.75">
      <c r="A42" s="16" t="str">
        <f>Ekowell!A42</f>
        <v>Årlig besparelse vs el. Fyring</v>
      </c>
      <c r="B42" s="27">
        <f aca="true" t="shared" si="18" ref="B42:U42">-(B35-B40)*B39</f>
        <v>-9864</v>
      </c>
      <c r="C42" s="27">
        <f t="shared" si="18"/>
        <v>-11519</v>
      </c>
      <c r="D42" s="27">
        <f t="shared" si="18"/>
        <v>-11786.000000000002</v>
      </c>
      <c r="E42" s="27">
        <f t="shared" si="18"/>
        <v>-12065</v>
      </c>
      <c r="F42" s="27">
        <f t="shared" si="18"/>
        <v>-12355.000000000002</v>
      </c>
      <c r="G42" s="27">
        <f t="shared" si="18"/>
        <v>-12654.999999999998</v>
      </c>
      <c r="H42" s="27">
        <f t="shared" si="18"/>
        <v>-12970</v>
      </c>
      <c r="I42" s="27">
        <f t="shared" si="18"/>
        <v>-13295.000000000002</v>
      </c>
      <c r="J42" s="27">
        <f t="shared" si="18"/>
        <v>-13634</v>
      </c>
      <c r="K42" s="27">
        <f t="shared" si="18"/>
        <v>-13987.000000000002</v>
      </c>
      <c r="L42" s="27">
        <f t="shared" si="18"/>
        <v>-14354.000000000002</v>
      </c>
      <c r="M42" s="27">
        <f t="shared" si="18"/>
        <v>-14736</v>
      </c>
      <c r="N42" s="27">
        <f t="shared" si="18"/>
        <v>-15132.999999999998</v>
      </c>
      <c r="O42" s="27">
        <f t="shared" si="18"/>
        <v>-15546</v>
      </c>
      <c r="P42" s="27">
        <f t="shared" si="18"/>
        <v>-15975</v>
      </c>
      <c r="Q42" s="27">
        <f t="shared" si="18"/>
        <v>-16423</v>
      </c>
      <c r="R42" s="27">
        <f t="shared" si="18"/>
        <v>-16887</v>
      </c>
      <c r="S42" s="27">
        <f t="shared" si="18"/>
        <v>-17371</v>
      </c>
      <c r="T42" s="27">
        <f t="shared" si="18"/>
        <v>-17874</v>
      </c>
      <c r="U42" s="27">
        <f t="shared" si="18"/>
        <v>-18427.000000000004</v>
      </c>
      <c r="V42" s="28">
        <v>-385063.5</v>
      </c>
    </row>
    <row r="43" spans="1:22" ht="12.75">
      <c r="A43" s="16" t="str">
        <f>Ekowell!A43</f>
        <v>Årskost pumpedrift (strøm)</v>
      </c>
      <c r="B43" s="27">
        <f>B35*B36</f>
        <v>10000</v>
      </c>
      <c r="C43" s="27">
        <f aca="true" t="shared" si="19" ref="C43:U43">C35*C36</f>
        <v>10000</v>
      </c>
      <c r="D43" s="27">
        <f t="shared" si="19"/>
        <v>10000</v>
      </c>
      <c r="E43" s="27">
        <f t="shared" si="19"/>
        <v>10000</v>
      </c>
      <c r="F43" s="27">
        <f t="shared" si="19"/>
        <v>10000</v>
      </c>
      <c r="G43" s="27">
        <f t="shared" si="19"/>
        <v>10000</v>
      </c>
      <c r="H43" s="27">
        <f t="shared" si="19"/>
        <v>10000</v>
      </c>
      <c r="I43" s="27">
        <f t="shared" si="19"/>
        <v>10000</v>
      </c>
      <c r="J43" s="27">
        <f t="shared" si="19"/>
        <v>10000</v>
      </c>
      <c r="K43" s="27">
        <f t="shared" si="19"/>
        <v>10000</v>
      </c>
      <c r="L43" s="27">
        <f t="shared" si="19"/>
        <v>10000</v>
      </c>
      <c r="M43" s="27">
        <f t="shared" si="19"/>
        <v>10000</v>
      </c>
      <c r="N43" s="27">
        <f t="shared" si="19"/>
        <v>10000</v>
      </c>
      <c r="O43" s="27">
        <f t="shared" si="19"/>
        <v>10000</v>
      </c>
      <c r="P43" s="27">
        <f t="shared" si="19"/>
        <v>10000</v>
      </c>
      <c r="Q43" s="27">
        <f t="shared" si="19"/>
        <v>10000</v>
      </c>
      <c r="R43" s="27">
        <f t="shared" si="19"/>
        <v>10000</v>
      </c>
      <c r="S43" s="27">
        <f t="shared" si="19"/>
        <v>10000</v>
      </c>
      <c r="T43" s="27">
        <f t="shared" si="19"/>
        <v>10000</v>
      </c>
      <c r="U43" s="27">
        <f t="shared" si="19"/>
        <v>10000</v>
      </c>
      <c r="V43" s="13"/>
    </row>
    <row r="44" spans="1:22" ht="12.75">
      <c r="A44" s="18" t="s">
        <v>51</v>
      </c>
      <c r="B44" s="27">
        <f>B35*B37</f>
        <v>1500</v>
      </c>
      <c r="C44" s="27">
        <f aca="true" t="shared" si="20" ref="C44:U44">C35*C37</f>
        <v>1500</v>
      </c>
      <c r="D44" s="27">
        <f t="shared" si="20"/>
        <v>1500</v>
      </c>
      <c r="E44" s="27">
        <f t="shared" si="20"/>
        <v>1500</v>
      </c>
      <c r="F44" s="27">
        <f t="shared" si="20"/>
        <v>1500</v>
      </c>
      <c r="G44" s="27">
        <f t="shared" si="20"/>
        <v>1500</v>
      </c>
      <c r="H44" s="27">
        <f t="shared" si="20"/>
        <v>1500</v>
      </c>
      <c r="I44" s="27">
        <f t="shared" si="20"/>
        <v>1500</v>
      </c>
      <c r="J44" s="27">
        <f t="shared" si="20"/>
        <v>1500</v>
      </c>
      <c r="K44" s="27">
        <f t="shared" si="20"/>
        <v>1500</v>
      </c>
      <c r="L44" s="27">
        <f t="shared" si="20"/>
        <v>1500</v>
      </c>
      <c r="M44" s="27">
        <f t="shared" si="20"/>
        <v>1500</v>
      </c>
      <c r="N44" s="27">
        <f t="shared" si="20"/>
        <v>1500</v>
      </c>
      <c r="O44" s="27">
        <f t="shared" si="20"/>
        <v>1500</v>
      </c>
      <c r="P44" s="27">
        <f t="shared" si="20"/>
        <v>1500</v>
      </c>
      <c r="Q44" s="27">
        <f t="shared" si="20"/>
        <v>1500</v>
      </c>
      <c r="R44" s="27">
        <f t="shared" si="20"/>
        <v>1500</v>
      </c>
      <c r="S44" s="27">
        <f t="shared" si="20"/>
        <v>1500</v>
      </c>
      <c r="T44" s="27">
        <f t="shared" si="20"/>
        <v>1500</v>
      </c>
      <c r="U44" s="27">
        <f t="shared" si="20"/>
        <v>1500</v>
      </c>
      <c r="V44" s="13"/>
    </row>
    <row r="45" spans="1:22" ht="12.75">
      <c r="A45" s="19" t="s">
        <v>28</v>
      </c>
      <c r="B45" s="28">
        <f>B33+B43+B44</f>
        <v>21636</v>
      </c>
      <c r="C45" s="28">
        <f aca="true" t="shared" si="21" ref="C45:U45">C33+C43+C44</f>
        <v>19981</v>
      </c>
      <c r="D45" s="28">
        <f t="shared" si="21"/>
        <v>19714</v>
      </c>
      <c r="E45" s="28">
        <f t="shared" si="21"/>
        <v>19435</v>
      </c>
      <c r="F45" s="28">
        <f t="shared" si="21"/>
        <v>19145</v>
      </c>
      <c r="G45" s="28">
        <f t="shared" si="21"/>
        <v>18845</v>
      </c>
      <c r="H45" s="28">
        <f t="shared" si="21"/>
        <v>18530</v>
      </c>
      <c r="I45" s="28">
        <f t="shared" si="21"/>
        <v>18205</v>
      </c>
      <c r="J45" s="28">
        <f t="shared" si="21"/>
        <v>17866</v>
      </c>
      <c r="K45" s="28">
        <f t="shared" si="21"/>
        <v>17513</v>
      </c>
      <c r="L45" s="28">
        <f t="shared" si="21"/>
        <v>17146</v>
      </c>
      <c r="M45" s="28">
        <f t="shared" si="21"/>
        <v>16764</v>
      </c>
      <c r="N45" s="28">
        <f t="shared" si="21"/>
        <v>16367</v>
      </c>
      <c r="O45" s="28">
        <f t="shared" si="21"/>
        <v>15954</v>
      </c>
      <c r="P45" s="28">
        <f t="shared" si="21"/>
        <v>15525</v>
      </c>
      <c r="Q45" s="28">
        <f t="shared" si="21"/>
        <v>15077</v>
      </c>
      <c r="R45" s="28">
        <f t="shared" si="21"/>
        <v>14613</v>
      </c>
      <c r="S45" s="28">
        <f t="shared" si="21"/>
        <v>14129</v>
      </c>
      <c r="T45" s="28">
        <f t="shared" si="21"/>
        <v>13626</v>
      </c>
      <c r="U45" s="28">
        <f t="shared" si="21"/>
        <v>13073</v>
      </c>
      <c r="V45" s="28">
        <v>289929</v>
      </c>
    </row>
    <row r="46" ht="12.75">
      <c r="V46" s="10"/>
    </row>
    <row r="47" ht="12.75">
      <c r="V47" s="28">
        <v>-95134.5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32.8515625" style="0" customWidth="1"/>
    <col min="2" max="21" width="12.8515625" style="0" customWidth="1"/>
    <col min="22" max="22" width="14.28125" style="2" bestFit="1" customWidth="1"/>
    <col min="23" max="16384" width="9.140625" style="0" customWidth="1"/>
  </cols>
  <sheetData>
    <row r="1" ht="18">
      <c r="A1" s="7" t="s">
        <v>62</v>
      </c>
    </row>
    <row r="3" ht="18">
      <c r="A3" s="7" t="s">
        <v>27</v>
      </c>
    </row>
    <row r="5" spans="2:22" s="2" customFormat="1" ht="12.75"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  <c r="P5" s="21" t="s">
        <v>14</v>
      </c>
      <c r="Q5" s="21" t="s">
        <v>15</v>
      </c>
      <c r="R5" s="21" t="s">
        <v>16</v>
      </c>
      <c r="S5" s="21" t="s">
        <v>17</v>
      </c>
      <c r="T5" s="21" t="s">
        <v>18</v>
      </c>
      <c r="U5" s="21" t="s">
        <v>19</v>
      </c>
      <c r="V5" s="21" t="s">
        <v>36</v>
      </c>
    </row>
    <row r="6" spans="1:21" ht="12.75">
      <c r="A6" s="16" t="str">
        <f>Ekowell!A6</f>
        <v>Avskrivning Borehull</v>
      </c>
      <c r="B6" s="17">
        <f>50000/50</f>
        <v>1000</v>
      </c>
      <c r="C6" s="17">
        <f>B6</f>
        <v>1000</v>
      </c>
      <c r="D6" s="17">
        <f aca="true" t="shared" si="0" ref="D6:U8">C6</f>
        <v>1000</v>
      </c>
      <c r="E6" s="17">
        <f t="shared" si="0"/>
        <v>1000</v>
      </c>
      <c r="F6" s="17">
        <f t="shared" si="0"/>
        <v>1000</v>
      </c>
      <c r="G6" s="17">
        <f t="shared" si="0"/>
        <v>1000</v>
      </c>
      <c r="H6" s="17">
        <f t="shared" si="0"/>
        <v>1000</v>
      </c>
      <c r="I6" s="17">
        <f t="shared" si="0"/>
        <v>1000</v>
      </c>
      <c r="J6" s="17">
        <f t="shared" si="0"/>
        <v>1000</v>
      </c>
      <c r="K6" s="17">
        <f t="shared" si="0"/>
        <v>1000</v>
      </c>
      <c r="L6" s="17">
        <f t="shared" si="0"/>
        <v>1000</v>
      </c>
      <c r="M6" s="17">
        <f t="shared" si="0"/>
        <v>1000</v>
      </c>
      <c r="N6" s="17">
        <f t="shared" si="0"/>
        <v>1000</v>
      </c>
      <c r="O6" s="17">
        <f t="shared" si="0"/>
        <v>1000</v>
      </c>
      <c r="P6" s="17">
        <f t="shared" si="0"/>
        <v>1000</v>
      </c>
      <c r="Q6" s="17">
        <f t="shared" si="0"/>
        <v>1000</v>
      </c>
      <c r="R6" s="17">
        <f t="shared" si="0"/>
        <v>1000</v>
      </c>
      <c r="S6" s="17">
        <f t="shared" si="0"/>
        <v>1000</v>
      </c>
      <c r="T6" s="17">
        <f t="shared" si="0"/>
        <v>1000</v>
      </c>
      <c r="U6" s="17">
        <f t="shared" si="0"/>
        <v>1000</v>
      </c>
    </row>
    <row r="7" spans="1:21" ht="12.75">
      <c r="A7" s="16" t="str">
        <f>Ekowell!A7</f>
        <v>Avskrivning Anlegg</v>
      </c>
      <c r="B7" s="17">
        <f>140000/20</f>
        <v>7000</v>
      </c>
      <c r="C7" s="17">
        <f>B7</f>
        <v>7000</v>
      </c>
      <c r="D7" s="17">
        <f t="shared" si="0"/>
        <v>7000</v>
      </c>
      <c r="E7" s="17">
        <f t="shared" si="0"/>
        <v>7000</v>
      </c>
      <c r="F7" s="17">
        <f t="shared" si="0"/>
        <v>7000</v>
      </c>
      <c r="G7" s="17">
        <f t="shared" si="0"/>
        <v>7000</v>
      </c>
      <c r="H7" s="17">
        <f t="shared" si="0"/>
        <v>7000</v>
      </c>
      <c r="I7" s="17">
        <f t="shared" si="0"/>
        <v>7000</v>
      </c>
      <c r="J7" s="17">
        <f t="shared" si="0"/>
        <v>7000</v>
      </c>
      <c r="K7" s="17">
        <f t="shared" si="0"/>
        <v>7000</v>
      </c>
      <c r="L7" s="17">
        <f t="shared" si="0"/>
        <v>7000</v>
      </c>
      <c r="M7" s="17">
        <f t="shared" si="0"/>
        <v>7000</v>
      </c>
      <c r="N7" s="17">
        <f t="shared" si="0"/>
        <v>7000</v>
      </c>
      <c r="O7" s="17">
        <f t="shared" si="0"/>
        <v>7000</v>
      </c>
      <c r="P7" s="17">
        <f t="shared" si="0"/>
        <v>7000</v>
      </c>
      <c r="Q7" s="17">
        <f t="shared" si="0"/>
        <v>7000</v>
      </c>
      <c r="R7" s="17">
        <f t="shared" si="0"/>
        <v>7000</v>
      </c>
      <c r="S7" s="17">
        <f t="shared" si="0"/>
        <v>7000</v>
      </c>
      <c r="T7" s="17">
        <f t="shared" si="0"/>
        <v>7000</v>
      </c>
      <c r="U7" s="17">
        <f t="shared" si="0"/>
        <v>7000</v>
      </c>
    </row>
    <row r="8" spans="1:21" ht="12.75">
      <c r="A8" s="16" t="str">
        <f>Ekowell!A8</f>
        <v>Årlig vedlikehold (stipulert)</v>
      </c>
      <c r="B8" s="17">
        <v>1000</v>
      </c>
      <c r="C8" s="17">
        <f>B8</f>
        <v>1000</v>
      </c>
      <c r="D8" s="17">
        <f t="shared" si="0"/>
        <v>1000</v>
      </c>
      <c r="E8" s="17">
        <f t="shared" si="0"/>
        <v>1000</v>
      </c>
      <c r="F8" s="17">
        <f t="shared" si="0"/>
        <v>1000</v>
      </c>
      <c r="G8" s="17">
        <f t="shared" si="0"/>
        <v>1000</v>
      </c>
      <c r="H8" s="17">
        <f t="shared" si="0"/>
        <v>1000</v>
      </c>
      <c r="I8" s="17">
        <f t="shared" si="0"/>
        <v>1000</v>
      </c>
      <c r="J8" s="17">
        <f t="shared" si="0"/>
        <v>1000</v>
      </c>
      <c r="K8" s="17">
        <f t="shared" si="0"/>
        <v>1000</v>
      </c>
      <c r="L8" s="17">
        <f t="shared" si="0"/>
        <v>1000</v>
      </c>
      <c r="M8" s="17">
        <f t="shared" si="0"/>
        <v>1000</v>
      </c>
      <c r="N8" s="17">
        <f t="shared" si="0"/>
        <v>1000</v>
      </c>
      <c r="O8" s="17">
        <f t="shared" si="0"/>
        <v>1000</v>
      </c>
      <c r="P8" s="17">
        <f t="shared" si="0"/>
        <v>1000</v>
      </c>
      <c r="Q8" s="17">
        <f t="shared" si="0"/>
        <v>1000</v>
      </c>
      <c r="R8" s="17">
        <f t="shared" si="0"/>
        <v>1000</v>
      </c>
      <c r="S8" s="17">
        <f t="shared" si="0"/>
        <v>1000</v>
      </c>
      <c r="T8" s="17">
        <f t="shared" si="0"/>
        <v>1000</v>
      </c>
      <c r="U8" s="17">
        <f t="shared" si="0"/>
        <v>1000</v>
      </c>
    </row>
    <row r="9" spans="1:21" ht="12.75">
      <c r="A9" s="16" t="str">
        <f>Ekowell!A9</f>
        <v>Årlige renter</v>
      </c>
      <c r="B9" s="17">
        <f>1266+6178</f>
        <v>7444</v>
      </c>
      <c r="C9" s="17">
        <v>5975</v>
      </c>
      <c r="D9" s="17">
        <v>5764</v>
      </c>
      <c r="E9" s="17">
        <v>5544</v>
      </c>
      <c r="F9" s="17">
        <v>5316</v>
      </c>
      <c r="G9" s="17">
        <v>5078</v>
      </c>
      <c r="H9" s="17">
        <v>4832</v>
      </c>
      <c r="I9" s="17">
        <v>4575</v>
      </c>
      <c r="J9" s="17">
        <v>4307</v>
      </c>
      <c r="K9" s="17">
        <v>4029</v>
      </c>
      <c r="L9" s="17">
        <v>3740</v>
      </c>
      <c r="M9" s="17">
        <v>3439</v>
      </c>
      <c r="N9" s="17">
        <v>3126</v>
      </c>
      <c r="O9" s="17">
        <v>2801</v>
      </c>
      <c r="P9" s="17">
        <v>2462</v>
      </c>
      <c r="Q9" s="17">
        <v>2109</v>
      </c>
      <c r="R9" s="17">
        <v>1743</v>
      </c>
      <c r="S9" s="17">
        <v>1362</v>
      </c>
      <c r="T9" s="17">
        <v>966</v>
      </c>
      <c r="U9" s="17">
        <v>523</v>
      </c>
    </row>
    <row r="10" spans="1:21" s="2" customFormat="1" ht="12.75">
      <c r="A10" s="19" t="str">
        <f>Ekowell!A10</f>
        <v>Årlig kostnad for anlegg</v>
      </c>
      <c r="B10" s="20">
        <f>SUM(B6:B9)</f>
        <v>16444</v>
      </c>
      <c r="C10" s="20">
        <f>SUM(C6:C9)</f>
        <v>14975</v>
      </c>
      <c r="D10" s="20">
        <f aca="true" t="shared" si="1" ref="D10:U10">SUM(D6:D9)</f>
        <v>14764</v>
      </c>
      <c r="E10" s="20">
        <f t="shared" si="1"/>
        <v>14544</v>
      </c>
      <c r="F10" s="20">
        <f t="shared" si="1"/>
        <v>14316</v>
      </c>
      <c r="G10" s="20">
        <f t="shared" si="1"/>
        <v>14078</v>
      </c>
      <c r="H10" s="20">
        <f t="shared" si="1"/>
        <v>13832</v>
      </c>
      <c r="I10" s="20">
        <f t="shared" si="1"/>
        <v>13575</v>
      </c>
      <c r="J10" s="20">
        <f t="shared" si="1"/>
        <v>13307</v>
      </c>
      <c r="K10" s="20">
        <f t="shared" si="1"/>
        <v>13029</v>
      </c>
      <c r="L10" s="20">
        <f t="shared" si="1"/>
        <v>12740</v>
      </c>
      <c r="M10" s="20">
        <f t="shared" si="1"/>
        <v>12439</v>
      </c>
      <c r="N10" s="20">
        <f t="shared" si="1"/>
        <v>12126</v>
      </c>
      <c r="O10" s="20">
        <f t="shared" si="1"/>
        <v>11801</v>
      </c>
      <c r="P10" s="20">
        <f t="shared" si="1"/>
        <v>11462</v>
      </c>
      <c r="Q10" s="20">
        <f t="shared" si="1"/>
        <v>11109</v>
      </c>
      <c r="R10" s="20">
        <f t="shared" si="1"/>
        <v>10743</v>
      </c>
      <c r="S10" s="20">
        <f t="shared" si="1"/>
        <v>10362</v>
      </c>
      <c r="T10" s="20">
        <f t="shared" si="1"/>
        <v>9966</v>
      </c>
      <c r="U10" s="20">
        <f t="shared" si="1"/>
        <v>9523</v>
      </c>
    </row>
    <row r="11" spans="2:21" s="2" customFormat="1" ht="12.7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16" t="str">
        <f>Ekowell!A12</f>
        <v>Strømpris fra leverandør</v>
      </c>
      <c r="B12" s="22">
        <f>Sammendrag!J10</f>
        <v>1</v>
      </c>
      <c r="C12" s="22">
        <f aca="true" t="shared" si="2" ref="C12:R12">B12</f>
        <v>1</v>
      </c>
      <c r="D12" s="22">
        <f t="shared" si="2"/>
        <v>1</v>
      </c>
      <c r="E12" s="22">
        <f t="shared" si="2"/>
        <v>1</v>
      </c>
      <c r="F12" s="22">
        <f t="shared" si="2"/>
        <v>1</v>
      </c>
      <c r="G12" s="22">
        <f t="shared" si="2"/>
        <v>1</v>
      </c>
      <c r="H12" s="22">
        <f t="shared" si="2"/>
        <v>1</v>
      </c>
      <c r="I12" s="22">
        <f t="shared" si="2"/>
        <v>1</v>
      </c>
      <c r="J12" s="22">
        <f t="shared" si="2"/>
        <v>1</v>
      </c>
      <c r="K12" s="22">
        <f t="shared" si="2"/>
        <v>1</v>
      </c>
      <c r="L12" s="22">
        <f t="shared" si="2"/>
        <v>1</v>
      </c>
      <c r="M12" s="22">
        <f t="shared" si="2"/>
        <v>1</v>
      </c>
      <c r="N12" s="22">
        <f t="shared" si="2"/>
        <v>1</v>
      </c>
      <c r="O12" s="22">
        <f t="shared" si="2"/>
        <v>1</v>
      </c>
      <c r="P12" s="22">
        <f t="shared" si="2"/>
        <v>1</v>
      </c>
      <c r="Q12" s="22">
        <f t="shared" si="2"/>
        <v>1</v>
      </c>
      <c r="R12" s="22">
        <f t="shared" si="2"/>
        <v>1</v>
      </c>
      <c r="S12" s="22">
        <f aca="true" t="shared" si="3" ref="S12:U15">R12</f>
        <v>1</v>
      </c>
      <c r="T12" s="22">
        <f t="shared" si="3"/>
        <v>1</v>
      </c>
      <c r="U12" s="22">
        <f t="shared" si="3"/>
        <v>1</v>
      </c>
    </row>
    <row r="13" spans="1:21" ht="12.75">
      <c r="A13" s="16" t="str">
        <f>Ekowell!A13</f>
        <v>Forbruk VP/år kW/t</v>
      </c>
      <c r="B13" s="17">
        <f>Sammendrag!J14</f>
        <v>10000</v>
      </c>
      <c r="C13" s="23">
        <f aca="true" t="shared" si="4" ref="C13:R14">B13</f>
        <v>10000</v>
      </c>
      <c r="D13" s="23">
        <f t="shared" si="4"/>
        <v>10000</v>
      </c>
      <c r="E13" s="23">
        <f t="shared" si="4"/>
        <v>10000</v>
      </c>
      <c r="F13" s="23">
        <f t="shared" si="4"/>
        <v>10000</v>
      </c>
      <c r="G13" s="23">
        <f t="shared" si="4"/>
        <v>10000</v>
      </c>
      <c r="H13" s="23">
        <f t="shared" si="4"/>
        <v>10000</v>
      </c>
      <c r="I13" s="23">
        <f t="shared" si="4"/>
        <v>10000</v>
      </c>
      <c r="J13" s="23">
        <f t="shared" si="4"/>
        <v>10000</v>
      </c>
      <c r="K13" s="23">
        <f t="shared" si="4"/>
        <v>10000</v>
      </c>
      <c r="L13" s="23">
        <f t="shared" si="4"/>
        <v>10000</v>
      </c>
      <c r="M13" s="23">
        <f t="shared" si="4"/>
        <v>10000</v>
      </c>
      <c r="N13" s="23">
        <f t="shared" si="4"/>
        <v>10000</v>
      </c>
      <c r="O13" s="23">
        <f t="shared" si="4"/>
        <v>10000</v>
      </c>
      <c r="P13" s="23">
        <f t="shared" si="4"/>
        <v>10000</v>
      </c>
      <c r="Q13" s="23">
        <f t="shared" si="4"/>
        <v>10000</v>
      </c>
      <c r="R13" s="23">
        <f t="shared" si="4"/>
        <v>10000</v>
      </c>
      <c r="S13" s="23">
        <f t="shared" si="3"/>
        <v>10000</v>
      </c>
      <c r="T13" s="23">
        <f t="shared" si="3"/>
        <v>10000</v>
      </c>
      <c r="U13" s="23">
        <f t="shared" si="3"/>
        <v>10000</v>
      </c>
    </row>
    <row r="14" spans="1:21" ht="12.75">
      <c r="A14" s="18" t="s">
        <v>50</v>
      </c>
      <c r="B14" s="17">
        <f>Sammendrag!J13</f>
        <v>1500</v>
      </c>
      <c r="C14" s="23">
        <f>B14</f>
        <v>1500</v>
      </c>
      <c r="D14" s="23">
        <f t="shared" si="4"/>
        <v>1500</v>
      </c>
      <c r="E14" s="23">
        <f t="shared" si="4"/>
        <v>1500</v>
      </c>
      <c r="F14" s="23">
        <f t="shared" si="4"/>
        <v>1500</v>
      </c>
      <c r="G14" s="23">
        <f t="shared" si="4"/>
        <v>1500</v>
      </c>
      <c r="H14" s="23">
        <f t="shared" si="4"/>
        <v>1500</v>
      </c>
      <c r="I14" s="23">
        <f t="shared" si="4"/>
        <v>1500</v>
      </c>
      <c r="J14" s="23">
        <f t="shared" si="4"/>
        <v>1500</v>
      </c>
      <c r="K14" s="23">
        <f t="shared" si="4"/>
        <v>1500</v>
      </c>
      <c r="L14" s="23">
        <f t="shared" si="4"/>
        <v>1500</v>
      </c>
      <c r="M14" s="23">
        <f t="shared" si="4"/>
        <v>1500</v>
      </c>
      <c r="N14" s="23">
        <f t="shared" si="4"/>
        <v>1500</v>
      </c>
      <c r="O14" s="23">
        <f t="shared" si="4"/>
        <v>1500</v>
      </c>
      <c r="P14" s="23">
        <f t="shared" si="4"/>
        <v>1500</v>
      </c>
      <c r="Q14" s="23">
        <f t="shared" si="4"/>
        <v>1500</v>
      </c>
      <c r="R14" s="23">
        <f t="shared" si="4"/>
        <v>1500</v>
      </c>
      <c r="S14" s="23">
        <f t="shared" si="3"/>
        <v>1500</v>
      </c>
      <c r="T14" s="23">
        <f t="shared" si="3"/>
        <v>1500</v>
      </c>
      <c r="U14" s="23">
        <f t="shared" si="3"/>
        <v>1500</v>
      </c>
    </row>
    <row r="15" spans="1:21" ht="12.75">
      <c r="A15" s="16" t="str">
        <f>Ekowell!A15</f>
        <v>Års-COP</v>
      </c>
      <c r="B15" s="41">
        <f>Sammendrag!J12</f>
        <v>3</v>
      </c>
      <c r="C15" s="24">
        <f>B15</f>
        <v>3</v>
      </c>
      <c r="D15" s="24">
        <f>C15</f>
        <v>3</v>
      </c>
      <c r="E15" s="24">
        <f>D15</f>
        <v>3</v>
      </c>
      <c r="F15" s="24">
        <f>E15</f>
        <v>3</v>
      </c>
      <c r="G15" s="24">
        <f>F15</f>
        <v>3</v>
      </c>
      <c r="H15" s="24">
        <f aca="true" t="shared" si="5" ref="H15:R15">G15</f>
        <v>3</v>
      </c>
      <c r="I15" s="24">
        <f t="shared" si="5"/>
        <v>3</v>
      </c>
      <c r="J15" s="24">
        <f t="shared" si="5"/>
        <v>3</v>
      </c>
      <c r="K15" s="24">
        <f t="shared" si="5"/>
        <v>3</v>
      </c>
      <c r="L15" s="24">
        <f t="shared" si="5"/>
        <v>3</v>
      </c>
      <c r="M15" s="24">
        <f t="shared" si="5"/>
        <v>3</v>
      </c>
      <c r="N15" s="24">
        <f t="shared" si="5"/>
        <v>3</v>
      </c>
      <c r="O15" s="24">
        <f t="shared" si="5"/>
        <v>3</v>
      </c>
      <c r="P15" s="24">
        <f t="shared" si="5"/>
        <v>3</v>
      </c>
      <c r="Q15" s="24">
        <f t="shared" si="5"/>
        <v>3</v>
      </c>
      <c r="R15" s="24">
        <f t="shared" si="5"/>
        <v>3</v>
      </c>
      <c r="S15" s="24">
        <f t="shared" si="3"/>
        <v>3</v>
      </c>
      <c r="T15" s="24">
        <f t="shared" si="3"/>
        <v>3</v>
      </c>
      <c r="U15" s="24">
        <f t="shared" si="3"/>
        <v>3</v>
      </c>
    </row>
    <row r="16" spans="1:21" s="3" customFormat="1" ht="12.75">
      <c r="A16" s="18" t="str">
        <f>Ekowell!A16</f>
        <v>Årlig effektavgivelse kW/t</v>
      </c>
      <c r="B16" s="25">
        <f>Sammendrag!J11</f>
        <v>30000</v>
      </c>
      <c r="C16" s="51">
        <f aca="true" t="shared" si="6" ref="C16:U16">C13*C15</f>
        <v>30000</v>
      </c>
      <c r="D16" s="51">
        <f t="shared" si="6"/>
        <v>30000</v>
      </c>
      <c r="E16" s="51">
        <f t="shared" si="6"/>
        <v>30000</v>
      </c>
      <c r="F16" s="51">
        <f t="shared" si="6"/>
        <v>30000</v>
      </c>
      <c r="G16" s="51">
        <f t="shared" si="6"/>
        <v>30000</v>
      </c>
      <c r="H16" s="51">
        <f t="shared" si="6"/>
        <v>30000</v>
      </c>
      <c r="I16" s="51">
        <f t="shared" si="6"/>
        <v>30000</v>
      </c>
      <c r="J16" s="51">
        <f t="shared" si="6"/>
        <v>30000</v>
      </c>
      <c r="K16" s="51">
        <f t="shared" si="6"/>
        <v>30000</v>
      </c>
      <c r="L16" s="51">
        <f t="shared" si="6"/>
        <v>30000</v>
      </c>
      <c r="M16" s="51">
        <f t="shared" si="6"/>
        <v>30000</v>
      </c>
      <c r="N16" s="51">
        <f t="shared" si="6"/>
        <v>30000</v>
      </c>
      <c r="O16" s="51">
        <f t="shared" si="6"/>
        <v>30000</v>
      </c>
      <c r="P16" s="51">
        <f t="shared" si="6"/>
        <v>30000</v>
      </c>
      <c r="Q16" s="51">
        <f t="shared" si="6"/>
        <v>30000</v>
      </c>
      <c r="R16" s="51">
        <f t="shared" si="6"/>
        <v>30000</v>
      </c>
      <c r="S16" s="51">
        <f t="shared" si="6"/>
        <v>30000</v>
      </c>
      <c r="T16" s="51">
        <f t="shared" si="6"/>
        <v>30000</v>
      </c>
      <c r="U16" s="51">
        <f t="shared" si="6"/>
        <v>30000</v>
      </c>
    </row>
    <row r="17" spans="1:21" s="5" customFormat="1" ht="12.75">
      <c r="A17" s="19" t="str">
        <f>Ekowell!A17</f>
        <v>Pris pr kW/t avgitt effekt</v>
      </c>
      <c r="B17" s="26">
        <f aca="true" t="shared" si="7" ref="B17:U17">B22/B16</f>
        <v>0.9314666666666667</v>
      </c>
      <c r="C17" s="26">
        <f t="shared" si="7"/>
        <v>0.8825</v>
      </c>
      <c r="D17" s="26">
        <f t="shared" si="7"/>
        <v>0.8754666666666666</v>
      </c>
      <c r="E17" s="26">
        <f t="shared" si="7"/>
        <v>0.8681333333333333</v>
      </c>
      <c r="F17" s="26">
        <f t="shared" si="7"/>
        <v>0.8605333333333334</v>
      </c>
      <c r="G17" s="26">
        <f t="shared" si="7"/>
        <v>0.8526</v>
      </c>
      <c r="H17" s="26">
        <f t="shared" si="7"/>
        <v>0.8444</v>
      </c>
      <c r="I17" s="26">
        <f t="shared" si="7"/>
        <v>0.8358333333333333</v>
      </c>
      <c r="J17" s="26">
        <f t="shared" si="7"/>
        <v>0.8269</v>
      </c>
      <c r="K17" s="26">
        <f t="shared" si="7"/>
        <v>0.8176333333333333</v>
      </c>
      <c r="L17" s="26">
        <f t="shared" si="7"/>
        <v>0.808</v>
      </c>
      <c r="M17" s="26">
        <f t="shared" si="7"/>
        <v>0.7979666666666667</v>
      </c>
      <c r="N17" s="26">
        <f t="shared" si="7"/>
        <v>0.7875333333333333</v>
      </c>
      <c r="O17" s="26">
        <f t="shared" si="7"/>
        <v>0.7767</v>
      </c>
      <c r="P17" s="26">
        <f t="shared" si="7"/>
        <v>0.7654</v>
      </c>
      <c r="Q17" s="26">
        <f t="shared" si="7"/>
        <v>0.7536333333333334</v>
      </c>
      <c r="R17" s="26">
        <f t="shared" si="7"/>
        <v>0.7414333333333334</v>
      </c>
      <c r="S17" s="26">
        <f t="shared" si="7"/>
        <v>0.7287333333333333</v>
      </c>
      <c r="T17" s="26">
        <f t="shared" si="7"/>
        <v>0.7155333333333334</v>
      </c>
      <c r="U17" s="26">
        <f t="shared" si="7"/>
        <v>0.7007666666666666</v>
      </c>
    </row>
    <row r="18" spans="1:21" s="5" customFormat="1" ht="12.75">
      <c r="A18" s="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2" s="32" customFormat="1" ht="12.75">
      <c r="A19" s="16" t="str">
        <f>Ekowell!A19</f>
        <v>Årlig besparelse vs el. Fyring</v>
      </c>
      <c r="B19" s="27">
        <f aca="true" t="shared" si="8" ref="B19:U19">-(B12-B17)*B16</f>
        <v>-2056</v>
      </c>
      <c r="C19" s="27">
        <f t="shared" si="8"/>
        <v>-3525.0000000000014</v>
      </c>
      <c r="D19" s="27">
        <f t="shared" si="8"/>
        <v>-3736.0000000000014</v>
      </c>
      <c r="E19" s="27">
        <f t="shared" si="8"/>
        <v>-3956.0000000000005</v>
      </c>
      <c r="F19" s="27">
        <f t="shared" si="8"/>
        <v>-4183.999999999999</v>
      </c>
      <c r="G19" s="27">
        <f t="shared" si="8"/>
        <v>-4421.999999999999</v>
      </c>
      <c r="H19" s="27">
        <f t="shared" si="8"/>
        <v>-4667.999999999999</v>
      </c>
      <c r="I19" s="27">
        <f t="shared" si="8"/>
        <v>-4925.000000000001</v>
      </c>
      <c r="J19" s="27">
        <f t="shared" si="8"/>
        <v>-5193.000000000001</v>
      </c>
      <c r="K19" s="27">
        <f t="shared" si="8"/>
        <v>-5471</v>
      </c>
      <c r="L19" s="27">
        <f t="shared" si="8"/>
        <v>-5759.999999999998</v>
      </c>
      <c r="M19" s="27">
        <f t="shared" si="8"/>
        <v>-6060.999999999998</v>
      </c>
      <c r="N19" s="27">
        <f t="shared" si="8"/>
        <v>-6374.000000000001</v>
      </c>
      <c r="O19" s="27">
        <f t="shared" si="8"/>
        <v>-6699.000000000002</v>
      </c>
      <c r="P19" s="27">
        <f t="shared" si="8"/>
        <v>-7038.000000000001</v>
      </c>
      <c r="Q19" s="27">
        <f t="shared" si="8"/>
        <v>-7390.999999999999</v>
      </c>
      <c r="R19" s="27">
        <f t="shared" si="8"/>
        <v>-7756.999999999998</v>
      </c>
      <c r="S19" s="27">
        <f t="shared" si="8"/>
        <v>-8138</v>
      </c>
      <c r="T19" s="27">
        <f t="shared" si="8"/>
        <v>-8534</v>
      </c>
      <c r="U19" s="27">
        <f t="shared" si="8"/>
        <v>-8977</v>
      </c>
      <c r="V19" s="28">
        <f>SUM(B19:U19)</f>
        <v>-114865.00000000001</v>
      </c>
    </row>
    <row r="20" spans="1:22" s="15" customFormat="1" ht="12.75">
      <c r="A20" s="16" t="str">
        <f>Ekowell!A20</f>
        <v>Årskost pumpedrift (strøm)</v>
      </c>
      <c r="B20" s="29">
        <f>B12*B13</f>
        <v>10000</v>
      </c>
      <c r="C20" s="29">
        <f aca="true" t="shared" si="9" ref="C20:U20">C12*C13</f>
        <v>10000</v>
      </c>
      <c r="D20" s="29">
        <f t="shared" si="9"/>
        <v>10000</v>
      </c>
      <c r="E20" s="29">
        <f t="shared" si="9"/>
        <v>10000</v>
      </c>
      <c r="F20" s="29">
        <f t="shared" si="9"/>
        <v>10000</v>
      </c>
      <c r="G20" s="29">
        <f t="shared" si="9"/>
        <v>10000</v>
      </c>
      <c r="H20" s="29">
        <f t="shared" si="9"/>
        <v>10000</v>
      </c>
      <c r="I20" s="29">
        <f t="shared" si="9"/>
        <v>10000</v>
      </c>
      <c r="J20" s="29">
        <f t="shared" si="9"/>
        <v>10000</v>
      </c>
      <c r="K20" s="29">
        <f t="shared" si="9"/>
        <v>10000</v>
      </c>
      <c r="L20" s="29">
        <f t="shared" si="9"/>
        <v>10000</v>
      </c>
      <c r="M20" s="29">
        <f t="shared" si="9"/>
        <v>10000</v>
      </c>
      <c r="N20" s="29">
        <f t="shared" si="9"/>
        <v>10000</v>
      </c>
      <c r="O20" s="29">
        <f t="shared" si="9"/>
        <v>10000</v>
      </c>
      <c r="P20" s="29">
        <f t="shared" si="9"/>
        <v>10000</v>
      </c>
      <c r="Q20" s="29">
        <f t="shared" si="9"/>
        <v>10000</v>
      </c>
      <c r="R20" s="29">
        <f t="shared" si="9"/>
        <v>10000</v>
      </c>
      <c r="S20" s="29">
        <f t="shared" si="9"/>
        <v>10000</v>
      </c>
      <c r="T20" s="29">
        <f t="shared" si="9"/>
        <v>10000</v>
      </c>
      <c r="U20" s="29">
        <f t="shared" si="9"/>
        <v>10000</v>
      </c>
      <c r="V20" s="10"/>
    </row>
    <row r="21" spans="1:22" s="15" customFormat="1" ht="12.75">
      <c r="A21" s="18" t="s">
        <v>51</v>
      </c>
      <c r="B21" s="27">
        <f>B12*B14</f>
        <v>1500</v>
      </c>
      <c r="C21" s="27">
        <f aca="true" t="shared" si="10" ref="C21:U21">C12*C14</f>
        <v>1500</v>
      </c>
      <c r="D21" s="27">
        <f t="shared" si="10"/>
        <v>1500</v>
      </c>
      <c r="E21" s="27">
        <f t="shared" si="10"/>
        <v>1500</v>
      </c>
      <c r="F21" s="27">
        <f t="shared" si="10"/>
        <v>1500</v>
      </c>
      <c r="G21" s="27">
        <f t="shared" si="10"/>
        <v>1500</v>
      </c>
      <c r="H21" s="27">
        <f t="shared" si="10"/>
        <v>1500</v>
      </c>
      <c r="I21" s="27">
        <f t="shared" si="10"/>
        <v>1500</v>
      </c>
      <c r="J21" s="27">
        <f t="shared" si="10"/>
        <v>1500</v>
      </c>
      <c r="K21" s="27">
        <f t="shared" si="10"/>
        <v>1500</v>
      </c>
      <c r="L21" s="27">
        <f t="shared" si="10"/>
        <v>1500</v>
      </c>
      <c r="M21" s="27">
        <f t="shared" si="10"/>
        <v>1500</v>
      </c>
      <c r="N21" s="27">
        <f t="shared" si="10"/>
        <v>1500</v>
      </c>
      <c r="O21" s="27">
        <f t="shared" si="10"/>
        <v>1500</v>
      </c>
      <c r="P21" s="27">
        <f t="shared" si="10"/>
        <v>1500</v>
      </c>
      <c r="Q21" s="27">
        <f t="shared" si="10"/>
        <v>1500</v>
      </c>
      <c r="R21" s="27">
        <f t="shared" si="10"/>
        <v>1500</v>
      </c>
      <c r="S21" s="27">
        <f t="shared" si="10"/>
        <v>1500</v>
      </c>
      <c r="T21" s="27">
        <f t="shared" si="10"/>
        <v>1500</v>
      </c>
      <c r="U21" s="27">
        <f t="shared" si="10"/>
        <v>1500</v>
      </c>
      <c r="V21" s="10"/>
    </row>
    <row r="22" spans="1:22" s="15" customFormat="1" ht="12.75">
      <c r="A22" s="19" t="s">
        <v>28</v>
      </c>
      <c r="B22" s="28">
        <f>B10+B20+B21</f>
        <v>27944</v>
      </c>
      <c r="C22" s="28">
        <f aca="true" t="shared" si="11" ref="C22:U22">C10+C20+C21</f>
        <v>26475</v>
      </c>
      <c r="D22" s="28">
        <f t="shared" si="11"/>
        <v>26264</v>
      </c>
      <c r="E22" s="28">
        <f t="shared" si="11"/>
        <v>26044</v>
      </c>
      <c r="F22" s="28">
        <f t="shared" si="11"/>
        <v>25816</v>
      </c>
      <c r="G22" s="28">
        <f t="shared" si="11"/>
        <v>25578</v>
      </c>
      <c r="H22" s="28">
        <f t="shared" si="11"/>
        <v>25332</v>
      </c>
      <c r="I22" s="28">
        <f t="shared" si="11"/>
        <v>25075</v>
      </c>
      <c r="J22" s="28">
        <f t="shared" si="11"/>
        <v>24807</v>
      </c>
      <c r="K22" s="28">
        <f t="shared" si="11"/>
        <v>24529</v>
      </c>
      <c r="L22" s="28">
        <f t="shared" si="11"/>
        <v>24240</v>
      </c>
      <c r="M22" s="28">
        <f t="shared" si="11"/>
        <v>23939</v>
      </c>
      <c r="N22" s="28">
        <f t="shared" si="11"/>
        <v>23626</v>
      </c>
      <c r="O22" s="28">
        <f t="shared" si="11"/>
        <v>23301</v>
      </c>
      <c r="P22" s="28">
        <f t="shared" si="11"/>
        <v>22962</v>
      </c>
      <c r="Q22" s="28">
        <f t="shared" si="11"/>
        <v>22609</v>
      </c>
      <c r="R22" s="28">
        <f t="shared" si="11"/>
        <v>22243</v>
      </c>
      <c r="S22" s="28">
        <f t="shared" si="11"/>
        <v>21862</v>
      </c>
      <c r="T22" s="28">
        <f t="shared" si="11"/>
        <v>21466</v>
      </c>
      <c r="U22" s="28">
        <f t="shared" si="11"/>
        <v>21023</v>
      </c>
      <c r="V22" s="28">
        <f>SUM(B22:U22)</f>
        <v>485135</v>
      </c>
    </row>
    <row r="23" spans="1:22" s="15" customFormat="1" ht="12.7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9"/>
    </row>
    <row r="24" spans="1:22" s="15" customFormat="1" ht="12.75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28">
        <f>SUM(V19:V23)</f>
        <v>370270</v>
      </c>
    </row>
    <row r="25" spans="1:22" s="15" customFormat="1" ht="12.75">
      <c r="A25" s="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s="14" customFormat="1" ht="18">
      <c r="A26" s="7" t="s">
        <v>34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 s="2"/>
    </row>
    <row r="27" spans="1:22" s="14" customFormat="1" ht="18">
      <c r="A27" s="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 s="2"/>
    </row>
    <row r="28" spans="1:22" s="5" customFormat="1" ht="12.75">
      <c r="A28" s="2"/>
      <c r="B28" s="21" t="s">
        <v>0</v>
      </c>
      <c r="C28" s="21" t="s">
        <v>1</v>
      </c>
      <c r="D28" s="21" t="s">
        <v>2</v>
      </c>
      <c r="E28" s="21" t="s">
        <v>3</v>
      </c>
      <c r="F28" s="21" t="s">
        <v>4</v>
      </c>
      <c r="G28" s="21" t="s">
        <v>5</v>
      </c>
      <c r="H28" s="21" t="s">
        <v>6</v>
      </c>
      <c r="I28" s="21" t="s">
        <v>7</v>
      </c>
      <c r="J28" s="21" t="s">
        <v>8</v>
      </c>
      <c r="K28" s="21" t="s">
        <v>9</v>
      </c>
      <c r="L28" s="21" t="s">
        <v>10</v>
      </c>
      <c r="M28" s="21" t="s">
        <v>11</v>
      </c>
      <c r="N28" s="21" t="s">
        <v>12</v>
      </c>
      <c r="O28" s="21" t="s">
        <v>13</v>
      </c>
      <c r="P28" s="21" t="s">
        <v>14</v>
      </c>
      <c r="Q28" s="21" t="s">
        <v>15</v>
      </c>
      <c r="R28" s="21" t="s">
        <v>16</v>
      </c>
      <c r="S28" s="21" t="s">
        <v>17</v>
      </c>
      <c r="T28" s="21" t="s">
        <v>18</v>
      </c>
      <c r="U28" s="21" t="s">
        <v>19</v>
      </c>
      <c r="V28" s="21" t="s">
        <v>36</v>
      </c>
    </row>
    <row r="29" spans="1:22" s="14" customFormat="1" ht="12.75">
      <c r="A29" s="16" t="str">
        <f>Ekowell!A29</f>
        <v>Avskrivning Borehull</v>
      </c>
      <c r="B29" s="17">
        <v>0</v>
      </c>
      <c r="C29" s="17"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"/>
    </row>
    <row r="30" spans="1:22" s="14" customFormat="1" ht="12.75">
      <c r="A30" s="16" t="str">
        <f>Ekowell!A30</f>
        <v>Avskrivning Anlegg</v>
      </c>
      <c r="B30" s="17">
        <v>0</v>
      </c>
      <c r="C30" s="17"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"/>
    </row>
    <row r="31" spans="1:22" s="14" customFormat="1" ht="12.75">
      <c r="A31" s="16" t="str">
        <f>Ekowell!A31</f>
        <v>Årlig vedlikehold (stipulert)</v>
      </c>
      <c r="B31" s="17">
        <f>B8</f>
        <v>1000</v>
      </c>
      <c r="C31" s="17">
        <f>B31</f>
        <v>1000</v>
      </c>
      <c r="D31" s="17">
        <f aca="true" t="shared" si="12" ref="D31:U31">C31</f>
        <v>1000</v>
      </c>
      <c r="E31" s="17">
        <f t="shared" si="12"/>
        <v>1000</v>
      </c>
      <c r="F31" s="17">
        <f t="shared" si="12"/>
        <v>1000</v>
      </c>
      <c r="G31" s="17">
        <f t="shared" si="12"/>
        <v>1000</v>
      </c>
      <c r="H31" s="17">
        <f t="shared" si="12"/>
        <v>1000</v>
      </c>
      <c r="I31" s="17">
        <f t="shared" si="12"/>
        <v>1000</v>
      </c>
      <c r="J31" s="17">
        <f t="shared" si="12"/>
        <v>1000</v>
      </c>
      <c r="K31" s="17">
        <f t="shared" si="12"/>
        <v>1000</v>
      </c>
      <c r="L31" s="17">
        <f t="shared" si="12"/>
        <v>1000</v>
      </c>
      <c r="M31" s="17">
        <f t="shared" si="12"/>
        <v>1000</v>
      </c>
      <c r="N31" s="17">
        <f t="shared" si="12"/>
        <v>1000</v>
      </c>
      <c r="O31" s="17">
        <f t="shared" si="12"/>
        <v>1000</v>
      </c>
      <c r="P31" s="17">
        <f t="shared" si="12"/>
        <v>1000</v>
      </c>
      <c r="Q31" s="17">
        <f t="shared" si="12"/>
        <v>1000</v>
      </c>
      <c r="R31" s="17">
        <f t="shared" si="12"/>
        <v>1000</v>
      </c>
      <c r="S31" s="17">
        <f t="shared" si="12"/>
        <v>1000</v>
      </c>
      <c r="T31" s="17">
        <f t="shared" si="12"/>
        <v>1000</v>
      </c>
      <c r="U31" s="17">
        <f t="shared" si="12"/>
        <v>1000</v>
      </c>
      <c r="V31" s="2"/>
    </row>
    <row r="32" spans="1:22" s="14" customFormat="1" ht="12.75">
      <c r="A32" s="16" t="str">
        <f>Ekowell!A32</f>
        <v>Årlige renter</v>
      </c>
      <c r="B32" s="17">
        <f>B9</f>
        <v>7444</v>
      </c>
      <c r="C32" s="17">
        <f aca="true" t="shared" si="13" ref="C32:U32">C9</f>
        <v>5975</v>
      </c>
      <c r="D32" s="17">
        <f t="shared" si="13"/>
        <v>5764</v>
      </c>
      <c r="E32" s="17">
        <f t="shared" si="13"/>
        <v>5544</v>
      </c>
      <c r="F32" s="17">
        <f t="shared" si="13"/>
        <v>5316</v>
      </c>
      <c r="G32" s="17">
        <f t="shared" si="13"/>
        <v>5078</v>
      </c>
      <c r="H32" s="17">
        <f t="shared" si="13"/>
        <v>4832</v>
      </c>
      <c r="I32" s="17">
        <f t="shared" si="13"/>
        <v>4575</v>
      </c>
      <c r="J32" s="17">
        <f t="shared" si="13"/>
        <v>4307</v>
      </c>
      <c r="K32" s="17">
        <f t="shared" si="13"/>
        <v>4029</v>
      </c>
      <c r="L32" s="17">
        <f t="shared" si="13"/>
        <v>3740</v>
      </c>
      <c r="M32" s="17">
        <f t="shared" si="13"/>
        <v>3439</v>
      </c>
      <c r="N32" s="17">
        <f t="shared" si="13"/>
        <v>3126</v>
      </c>
      <c r="O32" s="17">
        <f t="shared" si="13"/>
        <v>2801</v>
      </c>
      <c r="P32" s="17">
        <f t="shared" si="13"/>
        <v>2462</v>
      </c>
      <c r="Q32" s="17">
        <f t="shared" si="13"/>
        <v>2109</v>
      </c>
      <c r="R32" s="17">
        <f t="shared" si="13"/>
        <v>1743</v>
      </c>
      <c r="S32" s="17">
        <f t="shared" si="13"/>
        <v>1362</v>
      </c>
      <c r="T32" s="17">
        <f t="shared" si="13"/>
        <v>966</v>
      </c>
      <c r="U32" s="17">
        <f t="shared" si="13"/>
        <v>523</v>
      </c>
      <c r="V32" s="2"/>
    </row>
    <row r="33" spans="1:22" s="14" customFormat="1" ht="12.75">
      <c r="A33" s="19" t="str">
        <f>Ekowell!A33</f>
        <v>Årlig kostnad for anlegg</v>
      </c>
      <c r="B33" s="23">
        <f aca="true" t="shared" si="14" ref="B33:U33">SUM(B29:B32)</f>
        <v>8444</v>
      </c>
      <c r="C33" s="23">
        <f t="shared" si="14"/>
        <v>6975</v>
      </c>
      <c r="D33" s="23">
        <f t="shared" si="14"/>
        <v>6764</v>
      </c>
      <c r="E33" s="23">
        <f t="shared" si="14"/>
        <v>6544</v>
      </c>
      <c r="F33" s="23">
        <f t="shared" si="14"/>
        <v>6316</v>
      </c>
      <c r="G33" s="23">
        <f t="shared" si="14"/>
        <v>6078</v>
      </c>
      <c r="H33" s="23">
        <f t="shared" si="14"/>
        <v>5832</v>
      </c>
      <c r="I33" s="23">
        <f t="shared" si="14"/>
        <v>5575</v>
      </c>
      <c r="J33" s="23">
        <f t="shared" si="14"/>
        <v>5307</v>
      </c>
      <c r="K33" s="23">
        <f t="shared" si="14"/>
        <v>5029</v>
      </c>
      <c r="L33" s="23">
        <f t="shared" si="14"/>
        <v>4740</v>
      </c>
      <c r="M33" s="23">
        <f t="shared" si="14"/>
        <v>4439</v>
      </c>
      <c r="N33" s="23">
        <f t="shared" si="14"/>
        <v>4126</v>
      </c>
      <c r="O33" s="23">
        <f t="shared" si="14"/>
        <v>3801</v>
      </c>
      <c r="P33" s="23">
        <f t="shared" si="14"/>
        <v>3462</v>
      </c>
      <c r="Q33" s="23">
        <f t="shared" si="14"/>
        <v>3109</v>
      </c>
      <c r="R33" s="23">
        <f t="shared" si="14"/>
        <v>2743</v>
      </c>
      <c r="S33" s="23">
        <f t="shared" si="14"/>
        <v>2362</v>
      </c>
      <c r="T33" s="23">
        <f t="shared" si="14"/>
        <v>1966</v>
      </c>
      <c r="U33" s="23">
        <f t="shared" si="14"/>
        <v>1523</v>
      </c>
      <c r="V33" s="2"/>
    </row>
    <row r="34" spans="1:22" s="14" customFormat="1" ht="12.75">
      <c r="A3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2"/>
    </row>
    <row r="35" spans="1:22" s="14" customFormat="1" ht="12.75">
      <c r="A35" s="16" t="str">
        <f>Ekowell!A35</f>
        <v>Strømpris fra leverandør</v>
      </c>
      <c r="B35" s="22">
        <f>B12</f>
        <v>1</v>
      </c>
      <c r="C35" s="22">
        <f>B35</f>
        <v>1</v>
      </c>
      <c r="D35" s="22">
        <f aca="true" t="shared" si="15" ref="D35:S38">C35</f>
        <v>1</v>
      </c>
      <c r="E35" s="22">
        <f t="shared" si="15"/>
        <v>1</v>
      </c>
      <c r="F35" s="22">
        <f t="shared" si="15"/>
        <v>1</v>
      </c>
      <c r="G35" s="22">
        <f t="shared" si="15"/>
        <v>1</v>
      </c>
      <c r="H35" s="22">
        <f t="shared" si="15"/>
        <v>1</v>
      </c>
      <c r="I35" s="22">
        <f t="shared" si="15"/>
        <v>1</v>
      </c>
      <c r="J35" s="22">
        <f t="shared" si="15"/>
        <v>1</v>
      </c>
      <c r="K35" s="22">
        <f t="shared" si="15"/>
        <v>1</v>
      </c>
      <c r="L35" s="22">
        <f t="shared" si="15"/>
        <v>1</v>
      </c>
      <c r="M35" s="22">
        <f t="shared" si="15"/>
        <v>1</v>
      </c>
      <c r="N35" s="22">
        <f t="shared" si="15"/>
        <v>1</v>
      </c>
      <c r="O35" s="22">
        <f t="shared" si="15"/>
        <v>1</v>
      </c>
      <c r="P35" s="22">
        <f t="shared" si="15"/>
        <v>1</v>
      </c>
      <c r="Q35" s="22">
        <f t="shared" si="15"/>
        <v>1</v>
      </c>
      <c r="R35" s="22">
        <f t="shared" si="15"/>
        <v>1</v>
      </c>
      <c r="S35" s="22">
        <f t="shared" si="15"/>
        <v>1</v>
      </c>
      <c r="T35" s="22">
        <f aca="true" t="shared" si="16" ref="T35:U38">S35</f>
        <v>1</v>
      </c>
      <c r="U35" s="22">
        <f t="shared" si="16"/>
        <v>1</v>
      </c>
      <c r="V35" s="2"/>
    </row>
    <row r="36" spans="1:22" s="14" customFormat="1" ht="12.75">
      <c r="A36" s="16" t="str">
        <f>Ekowell!A36</f>
        <v>Forbruk VP/år kW/t</v>
      </c>
      <c r="B36" s="23">
        <f>B13</f>
        <v>10000</v>
      </c>
      <c r="C36" s="23">
        <f>B36</f>
        <v>10000</v>
      </c>
      <c r="D36" s="23">
        <f t="shared" si="15"/>
        <v>10000</v>
      </c>
      <c r="E36" s="23">
        <f t="shared" si="15"/>
        <v>10000</v>
      </c>
      <c r="F36" s="23">
        <f t="shared" si="15"/>
        <v>10000</v>
      </c>
      <c r="G36" s="23">
        <f t="shared" si="15"/>
        <v>10000</v>
      </c>
      <c r="H36" s="23">
        <f t="shared" si="15"/>
        <v>10000</v>
      </c>
      <c r="I36" s="23">
        <f t="shared" si="15"/>
        <v>10000</v>
      </c>
      <c r="J36" s="23">
        <f t="shared" si="15"/>
        <v>10000</v>
      </c>
      <c r="K36" s="23">
        <f t="shared" si="15"/>
        <v>10000</v>
      </c>
      <c r="L36" s="23">
        <f t="shared" si="15"/>
        <v>10000</v>
      </c>
      <c r="M36" s="23">
        <f t="shared" si="15"/>
        <v>10000</v>
      </c>
      <c r="N36" s="23">
        <f t="shared" si="15"/>
        <v>10000</v>
      </c>
      <c r="O36" s="23">
        <f t="shared" si="15"/>
        <v>10000</v>
      </c>
      <c r="P36" s="23">
        <f t="shared" si="15"/>
        <v>10000</v>
      </c>
      <c r="Q36" s="23">
        <f t="shared" si="15"/>
        <v>10000</v>
      </c>
      <c r="R36" s="23">
        <f t="shared" si="15"/>
        <v>10000</v>
      </c>
      <c r="S36" s="23">
        <f t="shared" si="15"/>
        <v>10000</v>
      </c>
      <c r="T36" s="23">
        <f t="shared" si="16"/>
        <v>10000</v>
      </c>
      <c r="U36" s="23">
        <f t="shared" si="16"/>
        <v>10000</v>
      </c>
      <c r="V36" s="2"/>
    </row>
    <row r="37" spans="1:22" s="14" customFormat="1" ht="12.75">
      <c r="A37" s="18" t="s">
        <v>50</v>
      </c>
      <c r="B37" s="23">
        <f>B14</f>
        <v>1500</v>
      </c>
      <c r="C37" s="23">
        <f>B37</f>
        <v>1500</v>
      </c>
      <c r="D37" s="23">
        <f t="shared" si="15"/>
        <v>1500</v>
      </c>
      <c r="E37" s="23">
        <f t="shared" si="15"/>
        <v>1500</v>
      </c>
      <c r="F37" s="23">
        <f t="shared" si="15"/>
        <v>1500</v>
      </c>
      <c r="G37" s="23">
        <f t="shared" si="15"/>
        <v>1500</v>
      </c>
      <c r="H37" s="23">
        <f t="shared" si="15"/>
        <v>1500</v>
      </c>
      <c r="I37" s="23">
        <f t="shared" si="15"/>
        <v>1500</v>
      </c>
      <c r="J37" s="23">
        <f t="shared" si="15"/>
        <v>1500</v>
      </c>
      <c r="K37" s="23">
        <f t="shared" si="15"/>
        <v>1500</v>
      </c>
      <c r="L37" s="23">
        <f t="shared" si="15"/>
        <v>1500</v>
      </c>
      <c r="M37" s="23">
        <f t="shared" si="15"/>
        <v>1500</v>
      </c>
      <c r="N37" s="23">
        <f t="shared" si="15"/>
        <v>1500</v>
      </c>
      <c r="O37" s="23">
        <f t="shared" si="15"/>
        <v>1500</v>
      </c>
      <c r="P37" s="23">
        <f t="shared" si="15"/>
        <v>1500</v>
      </c>
      <c r="Q37" s="23">
        <f t="shared" si="15"/>
        <v>1500</v>
      </c>
      <c r="R37" s="23">
        <f t="shared" si="15"/>
        <v>1500</v>
      </c>
      <c r="S37" s="23">
        <f t="shared" si="15"/>
        <v>1500</v>
      </c>
      <c r="T37" s="23">
        <f t="shared" si="16"/>
        <v>1500</v>
      </c>
      <c r="U37" s="23">
        <f t="shared" si="16"/>
        <v>1500</v>
      </c>
      <c r="V37" s="2"/>
    </row>
    <row r="38" spans="1:22" s="14" customFormat="1" ht="12.75">
      <c r="A38" s="16" t="str">
        <f>Ekowell!A38</f>
        <v>Års-COP</v>
      </c>
      <c r="B38" s="24">
        <f>B15</f>
        <v>3</v>
      </c>
      <c r="C38" s="24">
        <f>B38</f>
        <v>3</v>
      </c>
      <c r="D38" s="24">
        <f t="shared" si="15"/>
        <v>3</v>
      </c>
      <c r="E38" s="24">
        <f t="shared" si="15"/>
        <v>3</v>
      </c>
      <c r="F38" s="24">
        <f t="shared" si="15"/>
        <v>3</v>
      </c>
      <c r="G38" s="24">
        <f t="shared" si="15"/>
        <v>3</v>
      </c>
      <c r="H38" s="24">
        <f t="shared" si="15"/>
        <v>3</v>
      </c>
      <c r="I38" s="24">
        <f t="shared" si="15"/>
        <v>3</v>
      </c>
      <c r="J38" s="24">
        <f t="shared" si="15"/>
        <v>3</v>
      </c>
      <c r="K38" s="24">
        <f t="shared" si="15"/>
        <v>3</v>
      </c>
      <c r="L38" s="24">
        <f t="shared" si="15"/>
        <v>3</v>
      </c>
      <c r="M38" s="24">
        <f t="shared" si="15"/>
        <v>3</v>
      </c>
      <c r="N38" s="24">
        <f t="shared" si="15"/>
        <v>3</v>
      </c>
      <c r="O38" s="24">
        <f t="shared" si="15"/>
        <v>3</v>
      </c>
      <c r="P38" s="24">
        <f t="shared" si="15"/>
        <v>3</v>
      </c>
      <c r="Q38" s="24">
        <f t="shared" si="15"/>
        <v>3</v>
      </c>
      <c r="R38" s="24">
        <f t="shared" si="15"/>
        <v>3</v>
      </c>
      <c r="S38" s="24">
        <f t="shared" si="15"/>
        <v>3</v>
      </c>
      <c r="T38" s="24">
        <f t="shared" si="16"/>
        <v>3</v>
      </c>
      <c r="U38" s="24">
        <f t="shared" si="16"/>
        <v>3</v>
      </c>
      <c r="V38" s="2"/>
    </row>
    <row r="39" spans="1:22" s="52" customFormat="1" ht="12.75">
      <c r="A39" s="18" t="str">
        <f>Ekowell!A39</f>
        <v>Årlig effektavgivelse kW/t</v>
      </c>
      <c r="B39" s="51">
        <f>B36*B38</f>
        <v>30000</v>
      </c>
      <c r="C39" s="51">
        <f aca="true" t="shared" si="17" ref="C39:U39">C36*C38</f>
        <v>30000</v>
      </c>
      <c r="D39" s="51">
        <f t="shared" si="17"/>
        <v>30000</v>
      </c>
      <c r="E39" s="51">
        <f t="shared" si="17"/>
        <v>30000</v>
      </c>
      <c r="F39" s="51">
        <f t="shared" si="17"/>
        <v>30000</v>
      </c>
      <c r="G39" s="51">
        <f t="shared" si="17"/>
        <v>30000</v>
      </c>
      <c r="H39" s="51">
        <f t="shared" si="17"/>
        <v>30000</v>
      </c>
      <c r="I39" s="51">
        <f t="shared" si="17"/>
        <v>30000</v>
      </c>
      <c r="J39" s="51">
        <f t="shared" si="17"/>
        <v>30000</v>
      </c>
      <c r="K39" s="51">
        <f t="shared" si="17"/>
        <v>30000</v>
      </c>
      <c r="L39" s="51">
        <f t="shared" si="17"/>
        <v>30000</v>
      </c>
      <c r="M39" s="51">
        <f t="shared" si="17"/>
        <v>30000</v>
      </c>
      <c r="N39" s="51">
        <f t="shared" si="17"/>
        <v>30000</v>
      </c>
      <c r="O39" s="51">
        <f t="shared" si="17"/>
        <v>30000</v>
      </c>
      <c r="P39" s="51">
        <f t="shared" si="17"/>
        <v>30000</v>
      </c>
      <c r="Q39" s="51">
        <f t="shared" si="17"/>
        <v>30000</v>
      </c>
      <c r="R39" s="51">
        <f t="shared" si="17"/>
        <v>30000</v>
      </c>
      <c r="S39" s="51">
        <f t="shared" si="17"/>
        <v>30000</v>
      </c>
      <c r="T39" s="51">
        <f t="shared" si="17"/>
        <v>30000</v>
      </c>
      <c r="U39" s="51">
        <f t="shared" si="17"/>
        <v>30000</v>
      </c>
      <c r="V39" s="3"/>
    </row>
    <row r="40" spans="1:21" s="5" customFormat="1" ht="12.75">
      <c r="A40" s="19" t="str">
        <f>Ekowell!A40</f>
        <v>Pris pr kW/t avgitt effekt</v>
      </c>
      <c r="B40" s="26">
        <f aca="true" t="shared" si="18" ref="B40:U40">B45/B39</f>
        <v>0.6648</v>
      </c>
      <c r="C40" s="26">
        <f t="shared" si="18"/>
        <v>0.6158333333333333</v>
      </c>
      <c r="D40" s="26">
        <f t="shared" si="18"/>
        <v>0.6088</v>
      </c>
      <c r="E40" s="26">
        <f t="shared" si="18"/>
        <v>0.6014666666666667</v>
      </c>
      <c r="F40" s="26">
        <f t="shared" si="18"/>
        <v>0.5938666666666667</v>
      </c>
      <c r="G40" s="26">
        <f t="shared" si="18"/>
        <v>0.5859333333333333</v>
      </c>
      <c r="H40" s="26">
        <f t="shared" si="18"/>
        <v>0.5777333333333333</v>
      </c>
      <c r="I40" s="26">
        <f t="shared" si="18"/>
        <v>0.5691666666666667</v>
      </c>
      <c r="J40" s="26">
        <f t="shared" si="18"/>
        <v>0.5602333333333334</v>
      </c>
      <c r="K40" s="26">
        <f t="shared" si="18"/>
        <v>0.5509666666666667</v>
      </c>
      <c r="L40" s="26">
        <f t="shared" si="18"/>
        <v>0.5413333333333333</v>
      </c>
      <c r="M40" s="26">
        <f t="shared" si="18"/>
        <v>0.5313</v>
      </c>
      <c r="N40" s="26">
        <f t="shared" si="18"/>
        <v>0.5208666666666667</v>
      </c>
      <c r="O40" s="26">
        <f t="shared" si="18"/>
        <v>0.5100333333333333</v>
      </c>
      <c r="P40" s="26">
        <f t="shared" si="18"/>
        <v>0.4987333333333333</v>
      </c>
      <c r="Q40" s="26">
        <f t="shared" si="18"/>
        <v>0.48696666666666666</v>
      </c>
      <c r="R40" s="26">
        <f t="shared" si="18"/>
        <v>0.47476666666666667</v>
      </c>
      <c r="S40" s="26">
        <f t="shared" si="18"/>
        <v>0.4620666666666667</v>
      </c>
      <c r="T40" s="26">
        <f t="shared" si="18"/>
        <v>0.4488666666666667</v>
      </c>
      <c r="U40" s="26">
        <f t="shared" si="18"/>
        <v>0.4341</v>
      </c>
    </row>
    <row r="41" spans="1:21" s="5" customFormat="1" ht="12.75">
      <c r="A41" s="2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2" s="32" customFormat="1" ht="12.75">
      <c r="A42" s="16" t="str">
        <f>Ekowell!A42</f>
        <v>Årlig besparelse vs el. Fyring</v>
      </c>
      <c r="B42" s="27">
        <f aca="true" t="shared" si="19" ref="B42:U42">-(B35-B40)*B39</f>
        <v>-10056.000000000002</v>
      </c>
      <c r="C42" s="27">
        <f t="shared" si="19"/>
        <v>-11525</v>
      </c>
      <c r="D42" s="27">
        <f t="shared" si="19"/>
        <v>-11736</v>
      </c>
      <c r="E42" s="27">
        <f t="shared" si="19"/>
        <v>-11955.999999999998</v>
      </c>
      <c r="F42" s="27">
        <f t="shared" si="19"/>
        <v>-12184</v>
      </c>
      <c r="G42" s="27">
        <f t="shared" si="19"/>
        <v>-12422</v>
      </c>
      <c r="H42" s="27">
        <f t="shared" si="19"/>
        <v>-12668</v>
      </c>
      <c r="I42" s="27">
        <f t="shared" si="19"/>
        <v>-12924.999999999998</v>
      </c>
      <c r="J42" s="27">
        <f t="shared" si="19"/>
        <v>-13193</v>
      </c>
      <c r="K42" s="27">
        <f t="shared" si="19"/>
        <v>-13470.999999999998</v>
      </c>
      <c r="L42" s="27">
        <f t="shared" si="19"/>
        <v>-13760</v>
      </c>
      <c r="M42" s="27">
        <f t="shared" si="19"/>
        <v>-14061</v>
      </c>
      <c r="N42" s="27">
        <f t="shared" si="19"/>
        <v>-14373.999999999998</v>
      </c>
      <c r="O42" s="27">
        <f t="shared" si="19"/>
        <v>-14699</v>
      </c>
      <c r="P42" s="27">
        <f t="shared" si="19"/>
        <v>-15038.000000000002</v>
      </c>
      <c r="Q42" s="27">
        <f t="shared" si="19"/>
        <v>-15391</v>
      </c>
      <c r="R42" s="27">
        <f t="shared" si="19"/>
        <v>-15757</v>
      </c>
      <c r="S42" s="27">
        <f t="shared" si="19"/>
        <v>-16138.000000000002</v>
      </c>
      <c r="T42" s="27">
        <f t="shared" si="19"/>
        <v>-16533.999999999996</v>
      </c>
      <c r="U42" s="27">
        <f t="shared" si="19"/>
        <v>-16977.000000000004</v>
      </c>
      <c r="V42" s="28">
        <f>SUM(B42:U42)</f>
        <v>-274865</v>
      </c>
    </row>
    <row r="43" spans="1:22" s="14" customFormat="1" ht="12.75">
      <c r="A43" s="16" t="str">
        <f>Ekowell!A43</f>
        <v>Årskost pumpedrift (strøm)</v>
      </c>
      <c r="B43" s="29">
        <f>B35*B36</f>
        <v>10000</v>
      </c>
      <c r="C43" s="29">
        <f aca="true" t="shared" si="20" ref="C43:U43">C35*C36</f>
        <v>10000</v>
      </c>
      <c r="D43" s="29">
        <f t="shared" si="20"/>
        <v>10000</v>
      </c>
      <c r="E43" s="29">
        <f t="shared" si="20"/>
        <v>10000</v>
      </c>
      <c r="F43" s="29">
        <f t="shared" si="20"/>
        <v>10000</v>
      </c>
      <c r="G43" s="29">
        <f t="shared" si="20"/>
        <v>10000</v>
      </c>
      <c r="H43" s="29">
        <f t="shared" si="20"/>
        <v>10000</v>
      </c>
      <c r="I43" s="29">
        <f t="shared" si="20"/>
        <v>10000</v>
      </c>
      <c r="J43" s="29">
        <f t="shared" si="20"/>
        <v>10000</v>
      </c>
      <c r="K43" s="29">
        <f t="shared" si="20"/>
        <v>10000</v>
      </c>
      <c r="L43" s="29">
        <f t="shared" si="20"/>
        <v>10000</v>
      </c>
      <c r="M43" s="29">
        <f t="shared" si="20"/>
        <v>10000</v>
      </c>
      <c r="N43" s="29">
        <f t="shared" si="20"/>
        <v>10000</v>
      </c>
      <c r="O43" s="29">
        <f t="shared" si="20"/>
        <v>10000</v>
      </c>
      <c r="P43" s="29">
        <f t="shared" si="20"/>
        <v>10000</v>
      </c>
      <c r="Q43" s="29">
        <f t="shared" si="20"/>
        <v>10000</v>
      </c>
      <c r="R43" s="29">
        <f t="shared" si="20"/>
        <v>10000</v>
      </c>
      <c r="S43" s="29">
        <f t="shared" si="20"/>
        <v>10000</v>
      </c>
      <c r="T43" s="29">
        <f t="shared" si="20"/>
        <v>10000</v>
      </c>
      <c r="U43" s="29">
        <f t="shared" si="20"/>
        <v>10000</v>
      </c>
      <c r="V43" s="13"/>
    </row>
    <row r="44" spans="1:22" s="14" customFormat="1" ht="12.75">
      <c r="A44" s="18" t="s">
        <v>51</v>
      </c>
      <c r="B44" s="27">
        <f>B35*B37</f>
        <v>1500</v>
      </c>
      <c r="C44" s="27">
        <f aca="true" t="shared" si="21" ref="C44:U44">C35*C37</f>
        <v>1500</v>
      </c>
      <c r="D44" s="27">
        <f t="shared" si="21"/>
        <v>1500</v>
      </c>
      <c r="E44" s="27">
        <f t="shared" si="21"/>
        <v>1500</v>
      </c>
      <c r="F44" s="27">
        <f t="shared" si="21"/>
        <v>1500</v>
      </c>
      <c r="G44" s="27">
        <f t="shared" si="21"/>
        <v>1500</v>
      </c>
      <c r="H44" s="27">
        <f t="shared" si="21"/>
        <v>1500</v>
      </c>
      <c r="I44" s="27">
        <f t="shared" si="21"/>
        <v>1500</v>
      </c>
      <c r="J44" s="27">
        <f t="shared" si="21"/>
        <v>1500</v>
      </c>
      <c r="K44" s="27">
        <f t="shared" si="21"/>
        <v>1500</v>
      </c>
      <c r="L44" s="27">
        <f t="shared" si="21"/>
        <v>1500</v>
      </c>
      <c r="M44" s="27">
        <f t="shared" si="21"/>
        <v>1500</v>
      </c>
      <c r="N44" s="27">
        <f t="shared" si="21"/>
        <v>1500</v>
      </c>
      <c r="O44" s="27">
        <f t="shared" si="21"/>
        <v>1500</v>
      </c>
      <c r="P44" s="27">
        <f t="shared" si="21"/>
        <v>1500</v>
      </c>
      <c r="Q44" s="27">
        <f t="shared" si="21"/>
        <v>1500</v>
      </c>
      <c r="R44" s="27">
        <f t="shared" si="21"/>
        <v>1500</v>
      </c>
      <c r="S44" s="27">
        <f t="shared" si="21"/>
        <v>1500</v>
      </c>
      <c r="T44" s="27">
        <f t="shared" si="21"/>
        <v>1500</v>
      </c>
      <c r="U44" s="27">
        <f t="shared" si="21"/>
        <v>1500</v>
      </c>
      <c r="V44" s="13"/>
    </row>
    <row r="45" spans="1:22" s="14" customFormat="1" ht="12.75">
      <c r="A45" s="19" t="s">
        <v>28</v>
      </c>
      <c r="B45" s="28">
        <f>B33+B43+B44</f>
        <v>19944</v>
      </c>
      <c r="C45" s="28">
        <f aca="true" t="shared" si="22" ref="C45:U45">C33+C43+C44</f>
        <v>18475</v>
      </c>
      <c r="D45" s="28">
        <f t="shared" si="22"/>
        <v>18264</v>
      </c>
      <c r="E45" s="28">
        <f t="shared" si="22"/>
        <v>18044</v>
      </c>
      <c r="F45" s="28">
        <f t="shared" si="22"/>
        <v>17816</v>
      </c>
      <c r="G45" s="28">
        <f t="shared" si="22"/>
        <v>17578</v>
      </c>
      <c r="H45" s="28">
        <f t="shared" si="22"/>
        <v>17332</v>
      </c>
      <c r="I45" s="28">
        <f t="shared" si="22"/>
        <v>17075</v>
      </c>
      <c r="J45" s="28">
        <f t="shared" si="22"/>
        <v>16807</v>
      </c>
      <c r="K45" s="28">
        <f t="shared" si="22"/>
        <v>16529</v>
      </c>
      <c r="L45" s="28">
        <f t="shared" si="22"/>
        <v>16240</v>
      </c>
      <c r="M45" s="28">
        <f t="shared" si="22"/>
        <v>15939</v>
      </c>
      <c r="N45" s="28">
        <f t="shared" si="22"/>
        <v>15626</v>
      </c>
      <c r="O45" s="28">
        <f t="shared" si="22"/>
        <v>15301</v>
      </c>
      <c r="P45" s="28">
        <f t="shared" si="22"/>
        <v>14962</v>
      </c>
      <c r="Q45" s="28">
        <f t="shared" si="22"/>
        <v>14609</v>
      </c>
      <c r="R45" s="28">
        <f t="shared" si="22"/>
        <v>14243</v>
      </c>
      <c r="S45" s="28">
        <f t="shared" si="22"/>
        <v>13862</v>
      </c>
      <c r="T45" s="28">
        <f t="shared" si="22"/>
        <v>13466</v>
      </c>
      <c r="U45" s="28">
        <f t="shared" si="22"/>
        <v>13023</v>
      </c>
      <c r="V45" s="28">
        <f>SUM(B45:U45)</f>
        <v>325135</v>
      </c>
    </row>
    <row r="46" spans="1:22" s="14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 s="9"/>
    </row>
    <row r="47" ht="12.75">
      <c r="V47" s="28">
        <f>SUM(V42:V46)</f>
        <v>50270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2009-11-21T12:30:38Z</dcterms:created>
  <dcterms:modified xsi:type="dcterms:W3CDTF">2010-01-16T11:26:10Z</dcterms:modified>
  <cp:category/>
  <cp:version/>
  <cp:contentType/>
  <cp:contentStatus/>
</cp:coreProperties>
</file>