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15" windowHeight="8250" activeTab="0"/>
  </bookViews>
  <sheets>
    <sheet name="Ark1" sheetId="1" r:id="rId1"/>
    <sheet name="Ark2" sheetId="2" r:id="rId2"/>
    <sheet name="Ark3" sheetId="3" r:id="rId3"/>
  </sheets>
  <definedNames>
    <definedName name="DP">'Ark1'!$E$5</definedName>
    <definedName name="Innetemp">'Ark1'!$E$3</definedName>
    <definedName name="Materialliste">'Ark1'!$D$26:$E$46</definedName>
    <definedName name="RF_Inne">'Ark1'!$E$4</definedName>
    <definedName name="Utetemp">'Ark1'!$E$6</definedName>
  </definedNames>
  <calcPr fullCalcOnLoad="1"/>
</workbook>
</file>

<file path=xl/sharedStrings.xml><?xml version="1.0" encoding="utf-8"?>
<sst xmlns="http://schemas.openxmlformats.org/spreadsheetml/2006/main" count="63" uniqueCount="58">
  <si>
    <t>Tykkelse [mm]</t>
  </si>
  <si>
    <t>T1 temp [ºC]</t>
  </si>
  <si>
    <t>T2 temp [ºC]</t>
  </si>
  <si>
    <t>Innetemp</t>
  </si>
  <si>
    <t>RF Inne</t>
  </si>
  <si>
    <t>ºC</t>
  </si>
  <si>
    <t>Utetemp</t>
  </si>
  <si>
    <t>Duggpunkt [mm]</t>
  </si>
  <si>
    <t>Duggpunkt kalkulator</t>
  </si>
  <si>
    <t>Plate</t>
  </si>
  <si>
    <t>Lecamur</t>
  </si>
  <si>
    <t>Beskrivelse</t>
  </si>
  <si>
    <t>Lag 1</t>
  </si>
  <si>
    <t>Lag 2</t>
  </si>
  <si>
    <t>Lag 3</t>
  </si>
  <si>
    <t>Lag 4</t>
  </si>
  <si>
    <t>Lag 5</t>
  </si>
  <si>
    <t>Lag 6</t>
  </si>
  <si>
    <t>Lag 7</t>
  </si>
  <si>
    <t>Lag 8</t>
  </si>
  <si>
    <t>Glava</t>
  </si>
  <si>
    <t>Lambda [W/mKm²]</t>
  </si>
  <si>
    <t>U-verdi [W/Km²]</t>
  </si>
  <si>
    <t>T1  -temperatur innside av laget</t>
  </si>
  <si>
    <t>T2  -temperatur utside av laget</t>
  </si>
  <si>
    <t>Beregnet duggpunkt</t>
  </si>
  <si>
    <t>where the temperatures are in degrees Celsius and "ln" refers to the natural logarithm. The constants are:</t>
  </si>
  <si>
    <r>
      <t>a</t>
    </r>
    <r>
      <rPr>
        <sz val="11"/>
        <color indexed="8"/>
        <rFont val="Calibri"/>
        <family val="2"/>
      </rPr>
      <t xml:space="preserve"> = 17.271</t>
    </r>
  </si>
  <si>
    <r>
      <t>b</t>
    </r>
    <r>
      <rPr>
        <sz val="11"/>
        <color indexed="8"/>
        <rFont val="Calibri"/>
        <family val="2"/>
      </rPr>
      <t xml:space="preserve"> = 237.7 °C</t>
    </r>
  </si>
  <si>
    <t>1-100%</t>
  </si>
  <si>
    <t>0-60ºC</t>
  </si>
  <si>
    <t>Se formel under</t>
  </si>
  <si>
    <t>Materiale</t>
  </si>
  <si>
    <t>Lambda</t>
  </si>
  <si>
    <t>Tre</t>
  </si>
  <si>
    <t>Stål</t>
  </si>
  <si>
    <t>Aluminium</t>
  </si>
  <si>
    <t>Tegl</t>
  </si>
  <si>
    <t>Betong</t>
  </si>
  <si>
    <t>Luft</t>
  </si>
  <si>
    <t>Vann</t>
  </si>
  <si>
    <t>Steinull</t>
  </si>
  <si>
    <t>EPS</t>
  </si>
  <si>
    <t>PUR7</t>
  </si>
  <si>
    <t>Cellulosefiber</t>
  </si>
  <si>
    <t>Porøse trefiberplater</t>
  </si>
  <si>
    <t>Trebasert løsmasse</t>
  </si>
  <si>
    <t>Trefiberbaserte matter</t>
  </si>
  <si>
    <t>Polyuretan (opsskummet)</t>
  </si>
  <si>
    <t>Skumglass</t>
  </si>
  <si>
    <t>Perlitt</t>
  </si>
  <si>
    <t>Lettklinker (ekspandert leire)</t>
  </si>
  <si>
    <t>Glassull A37</t>
  </si>
  <si>
    <t>Glassull A40</t>
  </si>
  <si>
    <t>Glassull X33</t>
  </si>
  <si>
    <t>Isolasjons materiale</t>
  </si>
  <si>
    <t>R-verdi [m²K/W]</t>
  </si>
  <si>
    <t>Dato: 28.12.2010, versjon 0.2, laget av Olav Bjørn Lygre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</si>
</sst>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0" fillId="18" borderId="4" applyNumberFormat="0" applyFont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6" borderId="9" applyNumberForma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19" xfId="0" applyNumberFormat="1" applyBorder="1" applyAlignment="1">
      <alignment/>
    </xf>
    <xf numFmtId="0" fontId="17" fillId="0" borderId="0" xfId="0" applyFont="1" applyAlignment="1">
      <alignment/>
    </xf>
    <xf numFmtId="0" fontId="0" fillId="8" borderId="0" xfId="0" applyFill="1" applyAlignment="1" applyProtection="1">
      <alignment/>
      <protection locked="0"/>
    </xf>
    <xf numFmtId="9" fontId="0" fillId="8" borderId="0" xfId="0" applyNumberFormat="1" applyFill="1" applyAlignment="1" applyProtection="1">
      <alignment/>
      <protection locked="0"/>
    </xf>
    <xf numFmtId="0" fontId="0" fillId="8" borderId="19" xfId="0" applyFill="1" applyBorder="1" applyAlignment="1" applyProtection="1">
      <alignment/>
      <protection locked="0"/>
    </xf>
    <xf numFmtId="172" fontId="0" fillId="8" borderId="19" xfId="0" applyNumberFormat="1" applyFill="1" applyBorder="1" applyAlignment="1" applyProtection="1">
      <alignment/>
      <protection locked="0"/>
    </xf>
    <xf numFmtId="0" fontId="0" fillId="8" borderId="14" xfId="0" applyFill="1" applyBorder="1" applyAlignment="1" applyProtection="1">
      <alignment/>
      <protection locked="0"/>
    </xf>
    <xf numFmtId="0" fontId="0" fillId="8" borderId="21" xfId="0" applyFill="1" applyBorder="1" applyAlignment="1" applyProtection="1">
      <alignment/>
      <protection locked="0"/>
    </xf>
    <xf numFmtId="0" fontId="18" fillId="0" borderId="0" xfId="0" applyFont="1" applyAlignment="1">
      <alignment horizontal="left" indent="1"/>
    </xf>
    <xf numFmtId="2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16</xdr:row>
      <xdr:rowOff>95250</xdr:rowOff>
    </xdr:from>
    <xdr:to>
      <xdr:col>8</xdr:col>
      <xdr:colOff>419100</xdr:colOff>
      <xdr:row>18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3114675"/>
          <a:ext cx="26955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16</xdr:row>
      <xdr:rowOff>85725</xdr:rowOff>
    </xdr:from>
    <xdr:to>
      <xdr:col>3</xdr:col>
      <xdr:colOff>523875</xdr:colOff>
      <xdr:row>18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105150"/>
          <a:ext cx="15621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PageLayoutView="0" workbookViewId="0" topLeftCell="A1">
      <selection activeCell="D9" sqref="D9"/>
    </sheetView>
  </sheetViews>
  <sheetFormatPr defaultColWidth="11.421875" defaultRowHeight="15"/>
  <cols>
    <col min="1" max="1" width="3.57421875" style="0" customWidth="1"/>
    <col min="2" max="2" width="5.8515625" style="0" customWidth="1"/>
    <col min="3" max="3" width="11.140625" style="0" bestFit="1" customWidth="1"/>
    <col min="4" max="4" width="26.421875" style="0" customWidth="1"/>
    <col min="5" max="5" width="8.7109375" style="0" bestFit="1" customWidth="1"/>
    <col min="6" max="11" width="10.28125" style="0" customWidth="1"/>
  </cols>
  <sheetData>
    <row r="1" s="14" customFormat="1" ht="18.75">
      <c r="A1" s="14" t="s">
        <v>8</v>
      </c>
    </row>
    <row r="2" ht="3.75" customHeight="1"/>
    <row r="3" spans="4:7" ht="15">
      <c r="D3" s="26" t="s">
        <v>3</v>
      </c>
      <c r="E3" s="15">
        <v>20</v>
      </c>
      <c r="F3" t="s">
        <v>5</v>
      </c>
      <c r="G3" t="s">
        <v>30</v>
      </c>
    </row>
    <row r="4" spans="4:9" ht="15">
      <c r="D4" s="26" t="s">
        <v>4</v>
      </c>
      <c r="E4" s="16">
        <v>0.5</v>
      </c>
      <c r="G4" t="s">
        <v>29</v>
      </c>
      <c r="I4" t="s">
        <v>23</v>
      </c>
    </row>
    <row r="5" spans="4:9" ht="15">
      <c r="D5" s="26" t="s">
        <v>25</v>
      </c>
      <c r="E5" s="22">
        <f>237.7*(17.271*Innetemp/(237.7+Innetemp)+LN(RF_Inne))/(17.271-(17.271*Innetemp/(237.7+Innetemp)+LN(RF_Inne)))</f>
        <v>9.254890521476849</v>
      </c>
      <c r="F5" t="s">
        <v>5</v>
      </c>
      <c r="G5" t="s">
        <v>31</v>
      </c>
      <c r="I5" t="s">
        <v>24</v>
      </c>
    </row>
    <row r="6" spans="4:6" ht="15">
      <c r="D6" s="26" t="s">
        <v>6</v>
      </c>
      <c r="E6" s="15">
        <v>0</v>
      </c>
      <c r="F6" t="s">
        <v>5</v>
      </c>
    </row>
    <row r="7" ht="4.5" customHeight="1"/>
    <row r="8" spans="2:11" ht="30.75" customHeight="1">
      <c r="B8" s="1"/>
      <c r="C8" s="23" t="s">
        <v>11</v>
      </c>
      <c r="D8" s="23" t="s">
        <v>55</v>
      </c>
      <c r="E8" s="2" t="s">
        <v>0</v>
      </c>
      <c r="F8" s="2" t="s">
        <v>21</v>
      </c>
      <c r="G8" s="2" t="s">
        <v>22</v>
      </c>
      <c r="H8" s="2" t="s">
        <v>56</v>
      </c>
      <c r="I8" s="2" t="s">
        <v>1</v>
      </c>
      <c r="J8" s="2" t="s">
        <v>2</v>
      </c>
      <c r="K8" s="3" t="s">
        <v>7</v>
      </c>
    </row>
    <row r="9" spans="2:11" ht="15">
      <c r="B9" s="12" t="s">
        <v>12</v>
      </c>
      <c r="C9" s="17" t="s">
        <v>9</v>
      </c>
      <c r="D9" s="17" t="s">
        <v>34</v>
      </c>
      <c r="E9" s="17">
        <v>15</v>
      </c>
      <c r="F9" s="18">
        <f>IF(ISBLANK(D9)," ",LOOKUP(D9,Materialliste))</f>
        <v>0.12</v>
      </c>
      <c r="G9" s="11">
        <f aca="true" t="shared" si="0" ref="G9:G16">IF(E9&gt;0,F9/E9*1000,"")</f>
        <v>8</v>
      </c>
      <c r="H9" s="11">
        <f>IF(E9&gt;0,1/G9,"")</f>
        <v>0.125</v>
      </c>
      <c r="I9" s="13">
        <f>Innetemp</f>
        <v>20</v>
      </c>
      <c r="J9" s="6">
        <f aca="true" t="shared" si="1" ref="J9:J16">IF(E9&gt;0,I9-(Innetemp-Utetemp)*H9/SUM($H$9:$H$16),"")</f>
        <v>19.333169492913903</v>
      </c>
      <c r="K9" s="7">
        <f aca="true" t="shared" si="2" ref="K9:K16">IF(DP=I9,0,IF(DP=J9,E9,IF(AND(DP&lt;I9,DP&gt;J9),(I9-DP)/(I9-J9)*E9,"")))</f>
      </c>
    </row>
    <row r="10" spans="2:11" ht="15">
      <c r="B10" s="4" t="s">
        <v>13</v>
      </c>
      <c r="C10" s="19" t="s">
        <v>20</v>
      </c>
      <c r="D10" s="17" t="s">
        <v>52</v>
      </c>
      <c r="E10" s="19">
        <v>50</v>
      </c>
      <c r="F10" s="18">
        <f>IF(ISBLANK(D10)," ",LOOKUP(D10,Materialliste))</f>
        <v>0.037</v>
      </c>
      <c r="G10" s="8">
        <f t="shared" si="0"/>
        <v>0.74</v>
      </c>
      <c r="H10" s="11">
        <f>IF(E10&gt;0,1/G10,"")</f>
        <v>1.3513513513513513</v>
      </c>
      <c r="I10" s="5">
        <f>IF(E10&gt;0,J9,"")</f>
        <v>19.333169492913903</v>
      </c>
      <c r="J10" s="5">
        <f t="shared" si="1"/>
        <v>12.124191037929059</v>
      </c>
      <c r="K10" s="7">
        <f t="shared" si="2"/>
      </c>
    </row>
    <row r="11" spans="2:11" ht="15">
      <c r="B11" s="4" t="s">
        <v>14</v>
      </c>
      <c r="C11" s="19" t="s">
        <v>10</v>
      </c>
      <c r="D11" s="17" t="s">
        <v>51</v>
      </c>
      <c r="E11" s="19">
        <v>250</v>
      </c>
      <c r="F11" s="18">
        <f>IF(ISBLANK(D11)," ",LOOKUP(D11,Materialliste))</f>
        <v>0.11</v>
      </c>
      <c r="G11" s="8">
        <f t="shared" si="0"/>
        <v>0.44</v>
      </c>
      <c r="H11" s="11">
        <f aca="true" t="shared" si="3" ref="H11:H16">IF(E11&gt;0,1/G11,"")</f>
        <v>2.272727272727273</v>
      </c>
      <c r="I11" s="5">
        <f aca="true" t="shared" si="4" ref="I11:I16">IF(E11&gt;0,J10,"")</f>
        <v>12.124191037929059</v>
      </c>
      <c r="J11" s="5">
        <f t="shared" si="1"/>
        <v>0</v>
      </c>
      <c r="K11" s="7">
        <f t="shared" si="2"/>
        <v>59.164782777588044</v>
      </c>
    </row>
    <row r="12" spans="2:11" ht="15">
      <c r="B12" s="4" t="s">
        <v>15</v>
      </c>
      <c r="C12" s="19"/>
      <c r="D12" s="17"/>
      <c r="E12" s="19"/>
      <c r="F12" s="18" t="str">
        <f>IF(ISBLANK(D12)," ",LOOKUP(D12,Materialliste))</f>
        <v> </v>
      </c>
      <c r="G12" s="8">
        <f t="shared" si="0"/>
      </c>
      <c r="H12" s="11">
        <f t="shared" si="3"/>
      </c>
      <c r="I12" s="5">
        <f t="shared" si="4"/>
      </c>
      <c r="J12" s="5">
        <f t="shared" si="1"/>
      </c>
      <c r="K12" s="7">
        <f t="shared" si="2"/>
      </c>
    </row>
    <row r="13" spans="2:11" ht="15">
      <c r="B13" s="4" t="s">
        <v>16</v>
      </c>
      <c r="C13" s="19"/>
      <c r="D13" s="17"/>
      <c r="E13" s="19"/>
      <c r="F13" s="18" t="str">
        <f>IF(ISBLANK(D13)," ",LOOKUP(D13,Materialliste))</f>
        <v> </v>
      </c>
      <c r="G13" s="8">
        <f t="shared" si="0"/>
      </c>
      <c r="H13" s="11">
        <f t="shared" si="3"/>
      </c>
      <c r="I13" s="5">
        <f t="shared" si="4"/>
      </c>
      <c r="J13" s="5">
        <f t="shared" si="1"/>
      </c>
      <c r="K13" s="7">
        <f t="shared" si="2"/>
      </c>
    </row>
    <row r="14" spans="2:11" ht="15">
      <c r="B14" s="4" t="s">
        <v>17</v>
      </c>
      <c r="C14" s="19"/>
      <c r="D14" s="17"/>
      <c r="E14" s="19"/>
      <c r="F14" s="18">
        <f>IF(ISBLANK(D14),"",LOOKUP(D14,Materialliste))</f>
      </c>
      <c r="G14" s="8">
        <f t="shared" si="0"/>
      </c>
      <c r="H14" s="11">
        <f t="shared" si="3"/>
      </c>
      <c r="I14" s="5">
        <f t="shared" si="4"/>
      </c>
      <c r="J14" s="5">
        <f t="shared" si="1"/>
      </c>
      <c r="K14" s="7">
        <f t="shared" si="2"/>
      </c>
    </row>
    <row r="15" spans="2:11" ht="15">
      <c r="B15" s="4" t="s">
        <v>18</v>
      </c>
      <c r="C15" s="19"/>
      <c r="D15" s="17"/>
      <c r="E15" s="19"/>
      <c r="F15" s="18">
        <f>IF(ISBLANK(D15),"",LOOKUP(D15,Materialliste))</f>
      </c>
      <c r="G15" s="8">
        <f t="shared" si="0"/>
      </c>
      <c r="H15" s="11">
        <f t="shared" si="3"/>
      </c>
      <c r="I15" s="5">
        <f t="shared" si="4"/>
      </c>
      <c r="J15" s="5">
        <f t="shared" si="1"/>
      </c>
      <c r="K15" s="7">
        <f t="shared" si="2"/>
      </c>
    </row>
    <row r="16" spans="2:11" ht="15">
      <c r="B16" s="9" t="s">
        <v>19</v>
      </c>
      <c r="C16" s="20"/>
      <c r="D16" s="17"/>
      <c r="E16" s="20"/>
      <c r="F16" s="18">
        <f>IF(ISBLANK(D16),"",LOOKUP(D16,Materialliste))</f>
      </c>
      <c r="G16" s="8">
        <f t="shared" si="0"/>
      </c>
      <c r="H16" s="11">
        <f t="shared" si="3"/>
      </c>
      <c r="I16" s="5">
        <f t="shared" si="4"/>
      </c>
      <c r="J16" s="25">
        <f t="shared" si="1"/>
      </c>
      <c r="K16" s="7">
        <f t="shared" si="2"/>
      </c>
    </row>
    <row r="17" spans="2:11" ht="15"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20" ht="15">
      <c r="B20" t="s">
        <v>26</v>
      </c>
    </row>
    <row r="21" ht="15">
      <c r="B21" s="21" t="s">
        <v>27</v>
      </c>
    </row>
    <row r="22" ht="15">
      <c r="B22" s="21" t="s">
        <v>28</v>
      </c>
    </row>
    <row r="23" ht="15">
      <c r="A23" t="s">
        <v>57</v>
      </c>
    </row>
    <row r="25" spans="4:5" ht="15">
      <c r="D25" s="24" t="s">
        <v>32</v>
      </c>
      <c r="E25" s="24" t="s">
        <v>33</v>
      </c>
    </row>
    <row r="26" spans="4:5" ht="15">
      <c r="D26" t="s">
        <v>36</v>
      </c>
      <c r="E26">
        <v>220</v>
      </c>
    </row>
    <row r="27" spans="4:5" ht="15">
      <c r="D27" t="s">
        <v>38</v>
      </c>
      <c r="E27">
        <v>1.7</v>
      </c>
    </row>
    <row r="28" spans="4:5" ht="15">
      <c r="D28" t="s">
        <v>44</v>
      </c>
      <c r="E28">
        <v>0.042</v>
      </c>
    </row>
    <row r="29" spans="4:5" ht="15">
      <c r="D29" t="s">
        <v>42</v>
      </c>
      <c r="E29">
        <v>0.035</v>
      </c>
    </row>
    <row r="30" spans="4:5" ht="15">
      <c r="D30" t="s">
        <v>52</v>
      </c>
      <c r="E30">
        <v>0.037</v>
      </c>
    </row>
    <row r="31" spans="4:5" ht="15">
      <c r="D31" t="s">
        <v>53</v>
      </c>
      <c r="E31">
        <v>0.04</v>
      </c>
    </row>
    <row r="32" spans="4:5" ht="15">
      <c r="D32" t="s">
        <v>54</v>
      </c>
      <c r="E32">
        <v>0.033</v>
      </c>
    </row>
    <row r="33" spans="4:5" ht="15">
      <c r="D33" t="s">
        <v>51</v>
      </c>
      <c r="E33">
        <v>0.11</v>
      </c>
    </row>
    <row r="34" spans="4:5" ht="15">
      <c r="D34" t="s">
        <v>39</v>
      </c>
      <c r="E34">
        <v>0.025</v>
      </c>
    </row>
    <row r="35" spans="4:5" ht="15">
      <c r="D35" t="s">
        <v>50</v>
      </c>
      <c r="E35">
        <v>0.05</v>
      </c>
    </row>
    <row r="36" spans="4:5" ht="15">
      <c r="D36" t="s">
        <v>48</v>
      </c>
      <c r="E36">
        <v>0.028</v>
      </c>
    </row>
    <row r="37" spans="4:5" ht="15">
      <c r="D37" t="s">
        <v>45</v>
      </c>
      <c r="E37">
        <v>0.043</v>
      </c>
    </row>
    <row r="38" spans="4:5" ht="15">
      <c r="D38" t="s">
        <v>43</v>
      </c>
      <c r="E38">
        <v>0.035</v>
      </c>
    </row>
    <row r="39" spans="4:5" ht="15">
      <c r="D39" t="s">
        <v>49</v>
      </c>
      <c r="E39">
        <v>0.043</v>
      </c>
    </row>
    <row r="40" spans="4:5" ht="15">
      <c r="D40" t="s">
        <v>41</v>
      </c>
      <c r="E40">
        <v>0.038</v>
      </c>
    </row>
    <row r="41" spans="4:5" ht="15">
      <c r="D41" t="s">
        <v>35</v>
      </c>
      <c r="E41">
        <v>55</v>
      </c>
    </row>
    <row r="42" spans="4:5" ht="15">
      <c r="D42" t="s">
        <v>37</v>
      </c>
      <c r="E42">
        <v>1</v>
      </c>
    </row>
    <row r="43" spans="4:5" ht="15">
      <c r="D43" t="s">
        <v>34</v>
      </c>
      <c r="E43">
        <v>0.12</v>
      </c>
    </row>
    <row r="44" spans="4:5" ht="15">
      <c r="D44" t="s">
        <v>46</v>
      </c>
      <c r="E44">
        <v>0.039</v>
      </c>
    </row>
    <row r="45" spans="4:5" ht="15">
      <c r="D45" t="s">
        <v>47</v>
      </c>
      <c r="E45">
        <v>0.039</v>
      </c>
    </row>
    <row r="46" spans="4:5" ht="15">
      <c r="D46" t="s">
        <v>40</v>
      </c>
      <c r="E46">
        <v>0.6</v>
      </c>
    </row>
  </sheetData>
  <sheetProtection password="DD73" sheet="1"/>
  <dataValidations count="1">
    <dataValidation type="list" allowBlank="1" showInputMessage="1" showErrorMessage="1" sqref="D9:D16">
      <formula1>$D$26:$D$46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olly</dc:creator>
  <cp:keywords/>
  <dc:description/>
  <cp:lastModifiedBy>Olav Bjørn Lygre</cp:lastModifiedBy>
  <dcterms:created xsi:type="dcterms:W3CDTF">2010-12-28T12:54:53Z</dcterms:created>
  <dcterms:modified xsi:type="dcterms:W3CDTF">2012-10-01T05:35:28Z</dcterms:modified>
  <cp:category/>
  <cp:version/>
  <cp:contentType/>
  <cp:contentStatus/>
</cp:coreProperties>
</file>